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stg017sr\7ª SL\EDITAIS - 7ªSL\EDITAIS 7ª SL-2026\ED.90011.2026-PE (Contratacao 17.2026) - Manutenção.Preventiva - Proc.270.2026 (DPC)\"/>
    </mc:Choice>
  </mc:AlternateContent>
  <xr:revisionPtr revIDLastSave="0" documentId="8_{0A9B1ED0-D560-4EE8-A42E-A57871EE3CF3}" xr6:coauthVersionLast="47" xr6:coauthVersionMax="47" xr10:uidLastSave="{00000000-0000-0000-0000-000000000000}"/>
  <bookViews>
    <workbookView xWindow="-16320" yWindow="-5655" windowWidth="16440" windowHeight="28320" tabRatio="786" activeTab="3" xr2:uid="{00000000-000D-0000-FFFF-FFFF00000000}"/>
  </bookViews>
  <sheets>
    <sheet name="QUADRO RESUMO" sheetId="6" r:id="rId1"/>
    <sheet name="MANUT - 7SR - Módulos 1 a 6" sheetId="18" r:id="rId2"/>
    <sheet name="MANUT 7SR -  Insumos Módulo 5" sheetId="19" r:id="rId3"/>
    <sheet name="SG 7SR - Módulos 1 a 6" sheetId="1" r:id="rId4"/>
    <sheet name="SG ESC - Módulos 1 a 6" sheetId="15" r:id="rId5"/>
    <sheet name="SG 7SR e ESC - Insumos Módulo 5" sheetId="11" r:id="rId6"/>
    <sheet name="COP 7SR - Módulos 1 a 6" sheetId="16" r:id="rId7"/>
    <sheet name="COP 7SR - Insumos Módulo 5" sheetId="17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7" i="18" l="1"/>
  <c r="B68" i="19"/>
  <c r="E25" i="1"/>
  <c r="E25" i="18"/>
  <c r="E53" i="18" l="1"/>
  <c r="E52" i="18"/>
  <c r="E24" i="15"/>
  <c r="E8" i="6"/>
  <c r="E5" i="6"/>
  <c r="E34" i="17" l="1"/>
  <c r="G6" i="17" l="1"/>
  <c r="E6" i="17" s="1"/>
  <c r="E24" i="19"/>
  <c r="E25" i="19"/>
  <c r="E26" i="19"/>
  <c r="E27" i="19"/>
  <c r="E28" i="19"/>
  <c r="E29" i="19"/>
  <c r="E30" i="19"/>
  <c r="E31" i="19"/>
  <c r="E32" i="19"/>
  <c r="E33" i="19"/>
  <c r="E34" i="19"/>
  <c r="E35" i="19"/>
  <c r="E36" i="19"/>
  <c r="E37" i="19"/>
  <c r="E38" i="19"/>
  <c r="E39" i="19"/>
  <c r="E40" i="19"/>
  <c r="E41" i="19"/>
  <c r="E42" i="19"/>
  <c r="E43" i="19"/>
  <c r="E44" i="19"/>
  <c r="E45" i="19"/>
  <c r="E46" i="19"/>
  <c r="E47" i="19"/>
  <c r="E48" i="19"/>
  <c r="E49" i="19"/>
  <c r="E50" i="19"/>
  <c r="E51" i="19"/>
  <c r="E52" i="19"/>
  <c r="E53" i="19"/>
  <c r="E54" i="19"/>
  <c r="E55" i="19"/>
  <c r="E56" i="19"/>
  <c r="E57" i="19"/>
  <c r="E58" i="19"/>
  <c r="G10" i="19"/>
  <c r="E10" i="19" s="1"/>
  <c r="F10" i="19"/>
  <c r="G9" i="19"/>
  <c r="E9" i="19" s="1"/>
  <c r="F9" i="19"/>
  <c r="G8" i="19"/>
  <c r="E8" i="19" s="1"/>
  <c r="F8" i="19"/>
  <c r="G7" i="19"/>
  <c r="E7" i="19" s="1"/>
  <c r="F7" i="19"/>
  <c r="G6" i="19"/>
  <c r="E6" i="19" s="1"/>
  <c r="F6" i="19"/>
  <c r="E32" i="18"/>
  <c r="C119" i="18"/>
  <c r="C117" i="18"/>
  <c r="C116" i="18"/>
  <c r="C115" i="18"/>
  <c r="C114" i="18"/>
  <c r="C113" i="18"/>
  <c r="D91" i="18"/>
  <c r="E77" i="18"/>
  <c r="D68" i="18"/>
  <c r="E80" i="18"/>
  <c r="D49" i="18"/>
  <c r="D71" i="18" s="1"/>
  <c r="D38" i="18"/>
  <c r="F6" i="17"/>
  <c r="E36" i="17"/>
  <c r="E35" i="17"/>
  <c r="E33" i="17"/>
  <c r="E32" i="17"/>
  <c r="E31" i="17"/>
  <c r="E30" i="17"/>
  <c r="E29" i="17"/>
  <c r="E28" i="17"/>
  <c r="E27" i="17"/>
  <c r="E26" i="17"/>
  <c r="E25" i="17"/>
  <c r="E24" i="17"/>
  <c r="E23" i="17"/>
  <c r="E22" i="17"/>
  <c r="E21" i="17"/>
  <c r="E20" i="17"/>
  <c r="E19" i="17"/>
  <c r="E18" i="17"/>
  <c r="E17" i="17"/>
  <c r="G9" i="17"/>
  <c r="E9" i="17" s="1"/>
  <c r="F9" i="17"/>
  <c r="G8" i="17"/>
  <c r="E8" i="17" s="1"/>
  <c r="F8" i="17"/>
  <c r="G7" i="17"/>
  <c r="E7" i="17" s="1"/>
  <c r="F7" i="17"/>
  <c r="C119" i="16"/>
  <c r="C117" i="16"/>
  <c r="C116" i="16"/>
  <c r="C115" i="16"/>
  <c r="C114" i="16"/>
  <c r="C113" i="16"/>
  <c r="D91" i="16"/>
  <c r="E77" i="16"/>
  <c r="D68" i="16"/>
  <c r="E53" i="16"/>
  <c r="E80" i="16" s="1"/>
  <c r="D49" i="16"/>
  <c r="D71" i="16" s="1"/>
  <c r="D38" i="16"/>
  <c r="E25" i="16"/>
  <c r="E52" i="16" s="1"/>
  <c r="E7" i="6"/>
  <c r="E31" i="15"/>
  <c r="C119" i="15"/>
  <c r="C117" i="15"/>
  <c r="C116" i="15"/>
  <c r="C115" i="15"/>
  <c r="C114" i="15"/>
  <c r="C113" i="15"/>
  <c r="D90" i="15"/>
  <c r="E76" i="15"/>
  <c r="D67" i="15"/>
  <c r="E52" i="15"/>
  <c r="E79" i="15" s="1"/>
  <c r="D48" i="15"/>
  <c r="D70" i="15" s="1"/>
  <c r="D37" i="15"/>
  <c r="E6" i="6"/>
  <c r="E56" i="16" l="1"/>
  <c r="E62" i="16" s="1"/>
  <c r="D72" i="15"/>
  <c r="E9" i="6"/>
  <c r="E59" i="19"/>
  <c r="D73" i="18"/>
  <c r="G11" i="19"/>
  <c r="E11" i="19" s="1"/>
  <c r="B66" i="19" s="1"/>
  <c r="E95" i="18" s="1"/>
  <c r="F11" i="19"/>
  <c r="E56" i="18"/>
  <c r="E62" i="18" s="1"/>
  <c r="E72" i="18"/>
  <c r="E71" i="18"/>
  <c r="E70" i="18"/>
  <c r="E69" i="18"/>
  <c r="E79" i="18"/>
  <c r="E67" i="18"/>
  <c r="E113" i="18"/>
  <c r="E36" i="18"/>
  <c r="E68" i="18"/>
  <c r="F10" i="17"/>
  <c r="E37" i="17"/>
  <c r="G10" i="17"/>
  <c r="E10" i="17" s="1"/>
  <c r="D73" i="16"/>
  <c r="E32" i="16"/>
  <c r="E68" i="16" s="1"/>
  <c r="E113" i="15"/>
  <c r="E36" i="15"/>
  <c r="E68" i="15"/>
  <c r="E35" i="15"/>
  <c r="E71" i="15"/>
  <c r="E70" i="15"/>
  <c r="E69" i="15"/>
  <c r="E78" i="15"/>
  <c r="E66" i="15"/>
  <c r="E51" i="15"/>
  <c r="E55" i="15" s="1"/>
  <c r="E61" i="15" s="1"/>
  <c r="E67" i="15"/>
  <c r="E37" i="15" l="1"/>
  <c r="E46" i="15" s="1"/>
  <c r="E60" i="19"/>
  <c r="E61" i="19" s="1"/>
  <c r="B67" i="19" s="1"/>
  <c r="E73" i="18"/>
  <c r="E115" i="18" s="1"/>
  <c r="B43" i="17"/>
  <c r="E95" i="16" s="1"/>
  <c r="E38" i="18"/>
  <c r="E38" i="17"/>
  <c r="B44" i="17" s="1"/>
  <c r="E113" i="16"/>
  <c r="E72" i="16"/>
  <c r="E67" i="16"/>
  <c r="E71" i="16"/>
  <c r="E70" i="16"/>
  <c r="E69" i="16"/>
  <c r="E36" i="16"/>
  <c r="E37" i="16"/>
  <c r="E79" i="16"/>
  <c r="E72" i="15"/>
  <c r="E47" i="15" l="1"/>
  <c r="E40" i="15"/>
  <c r="E42" i="15"/>
  <c r="E41" i="15"/>
  <c r="E45" i="15"/>
  <c r="E43" i="15"/>
  <c r="E96" i="18"/>
  <c r="E81" i="18"/>
  <c r="E59" i="15"/>
  <c r="E44" i="15"/>
  <c r="E60" i="18"/>
  <c r="E44" i="18"/>
  <c r="E41" i="18"/>
  <c r="E43" i="18"/>
  <c r="E46" i="18"/>
  <c r="E45" i="18"/>
  <c r="E47" i="18"/>
  <c r="E48" i="18"/>
  <c r="E42" i="18"/>
  <c r="E96" i="16"/>
  <c r="E97" i="16" s="1"/>
  <c r="E117" i="16" s="1"/>
  <c r="B45" i="17"/>
  <c r="E38" i="16"/>
  <c r="E73" i="16"/>
  <c r="E80" i="15"/>
  <c r="E115" i="15"/>
  <c r="E48" i="15" l="1"/>
  <c r="E60" i="15" s="1"/>
  <c r="E62" i="15" s="1"/>
  <c r="E77" i="15" s="1"/>
  <c r="E81" i="15" s="1"/>
  <c r="E49" i="18"/>
  <c r="E61" i="18" s="1"/>
  <c r="E63" i="18" s="1"/>
  <c r="E60" i="16"/>
  <c r="E41" i="16"/>
  <c r="E47" i="16"/>
  <c r="E44" i="16"/>
  <c r="E48" i="16"/>
  <c r="E43" i="16"/>
  <c r="E46" i="16"/>
  <c r="E42" i="16"/>
  <c r="E45" i="16"/>
  <c r="E81" i="16"/>
  <c r="E115" i="16"/>
  <c r="E114" i="15" l="1"/>
  <c r="E114" i="18"/>
  <c r="E78" i="18"/>
  <c r="E82" i="18" s="1"/>
  <c r="E49" i="16"/>
  <c r="E61" i="16" s="1"/>
  <c r="E63" i="16" s="1"/>
  <c r="E89" i="15"/>
  <c r="E87" i="15"/>
  <c r="E88" i="15"/>
  <c r="E86" i="15"/>
  <c r="E84" i="15"/>
  <c r="E85" i="15"/>
  <c r="E89" i="18" l="1"/>
  <c r="E88" i="18"/>
  <c r="E87" i="18"/>
  <c r="E86" i="18"/>
  <c r="E85" i="18"/>
  <c r="E90" i="18"/>
  <c r="E114" i="16"/>
  <c r="E78" i="16"/>
  <c r="E82" i="16" s="1"/>
  <c r="E90" i="15"/>
  <c r="E116" i="15" s="1"/>
  <c r="E91" i="18" l="1"/>
  <c r="E116" i="18" s="1"/>
  <c r="E90" i="16"/>
  <c r="E89" i="16"/>
  <c r="E88" i="16"/>
  <c r="E87" i="16"/>
  <c r="E85" i="16"/>
  <c r="E86" i="16"/>
  <c r="E91" i="16" l="1"/>
  <c r="E116" i="16" s="1"/>
  <c r="E118" i="16" s="1"/>
  <c r="E101" i="16" s="1"/>
  <c r="E103" i="16" l="1"/>
  <c r="E102" i="16"/>
  <c r="E104" i="16" l="1"/>
  <c r="E105" i="16" s="1"/>
  <c r="E109" i="16" s="1"/>
  <c r="E119" i="16" s="1"/>
  <c r="E120" i="16" s="1"/>
  <c r="D8" i="6" s="1"/>
  <c r="F8" i="6" l="1"/>
  <c r="G8" i="6" s="1"/>
  <c r="G6" i="11"/>
  <c r="E6" i="11" s="1"/>
  <c r="F6" i="11"/>
  <c r="F7" i="11"/>
  <c r="F8" i="11"/>
  <c r="F9" i="11"/>
  <c r="F10" i="11"/>
  <c r="F11" i="11" l="1"/>
  <c r="G59" i="11"/>
  <c r="G60" i="11"/>
  <c r="G61" i="11"/>
  <c r="G62" i="11"/>
  <c r="G63" i="11"/>
  <c r="G58" i="11"/>
  <c r="E59" i="11"/>
  <c r="E60" i="11"/>
  <c r="E61" i="11"/>
  <c r="E62" i="11"/>
  <c r="E63" i="11"/>
  <c r="E58" i="11"/>
  <c r="E36" i="11"/>
  <c r="E44" i="11"/>
  <c r="G44" i="11"/>
  <c r="E19" i="11" l="1"/>
  <c r="G19" i="11"/>
  <c r="E20" i="11"/>
  <c r="G20" i="11"/>
  <c r="E21" i="11"/>
  <c r="G21" i="11"/>
  <c r="E22" i="11"/>
  <c r="G22" i="11"/>
  <c r="E23" i="11"/>
  <c r="G23" i="11"/>
  <c r="E24" i="11"/>
  <c r="G24" i="11"/>
  <c r="E25" i="11"/>
  <c r="G25" i="11"/>
  <c r="E26" i="11"/>
  <c r="G26" i="11"/>
  <c r="E27" i="11"/>
  <c r="G27" i="11"/>
  <c r="E28" i="11"/>
  <c r="G28" i="11"/>
  <c r="E29" i="11"/>
  <c r="G29" i="11"/>
  <c r="E30" i="11"/>
  <c r="G30" i="11"/>
  <c r="E31" i="11"/>
  <c r="G31" i="11"/>
  <c r="E32" i="11"/>
  <c r="G32" i="11"/>
  <c r="E33" i="11"/>
  <c r="G33" i="11"/>
  <c r="E34" i="11"/>
  <c r="G34" i="11"/>
  <c r="E35" i="11"/>
  <c r="G35" i="11"/>
  <c r="G36" i="11"/>
  <c r="E37" i="11"/>
  <c r="G37" i="11"/>
  <c r="E38" i="11"/>
  <c r="G38" i="11"/>
  <c r="E39" i="11"/>
  <c r="G39" i="11"/>
  <c r="E40" i="11"/>
  <c r="G40" i="11"/>
  <c r="E41" i="11"/>
  <c r="G41" i="11"/>
  <c r="E42" i="11"/>
  <c r="G42" i="11"/>
  <c r="E43" i="11"/>
  <c r="G43" i="11"/>
  <c r="E45" i="11"/>
  <c r="G45" i="11"/>
  <c r="E46" i="11"/>
  <c r="G46" i="11"/>
  <c r="E47" i="11"/>
  <c r="G47" i="11"/>
  <c r="E48" i="11"/>
  <c r="G48" i="11"/>
  <c r="E49" i="11"/>
  <c r="G49" i="11"/>
  <c r="E50" i="11"/>
  <c r="G50" i="11"/>
  <c r="E51" i="11"/>
  <c r="G51" i="11"/>
  <c r="G18" i="11"/>
  <c r="E18" i="11"/>
  <c r="G10" i="11"/>
  <c r="E10" i="11" s="1"/>
  <c r="G9" i="11"/>
  <c r="E9" i="11" s="1"/>
  <c r="G8" i="11"/>
  <c r="E8" i="11" s="1"/>
  <c r="G7" i="11"/>
  <c r="D38" i="1"/>
  <c r="G64" i="11" l="1"/>
  <c r="G65" i="11" s="1"/>
  <c r="G66" i="11" s="1"/>
  <c r="E64" i="11"/>
  <c r="E65" i="11" s="1"/>
  <c r="E66" i="11" s="1"/>
  <c r="B73" i="11" s="1"/>
  <c r="E52" i="11"/>
  <c r="E53" i="11" s="1"/>
  <c r="B72" i="11" s="1"/>
  <c r="G52" i="11"/>
  <c r="G53" i="11" s="1"/>
  <c r="D72" i="11" s="1"/>
  <c r="G11" i="11"/>
  <c r="E11" i="11" s="1"/>
  <c r="D71" i="11" s="1"/>
  <c r="E7" i="11"/>
  <c r="E95" i="15" l="1"/>
  <c r="E96" i="1"/>
  <c r="E97" i="1"/>
  <c r="B71" i="11"/>
  <c r="B74" i="11" s="1"/>
  <c r="D73" i="11"/>
  <c r="E96" i="15" s="1"/>
  <c r="D74" i="11" l="1"/>
  <c r="E94" i="15"/>
  <c r="E97" i="15" s="1"/>
  <c r="E117" i="15" s="1"/>
  <c r="E118" i="15" s="1"/>
  <c r="E101" i="15" s="1"/>
  <c r="E97" i="18"/>
  <c r="E117" i="18" s="1"/>
  <c r="E118" i="18" s="1"/>
  <c r="E101" i="18" s="1"/>
  <c r="E103" i="18" s="1"/>
  <c r="E95" i="1"/>
  <c r="C120" i="1"/>
  <c r="C117" i="1"/>
  <c r="E77" i="1"/>
  <c r="D68" i="1"/>
  <c r="E102" i="15" l="1"/>
  <c r="E103" i="15"/>
  <c r="E102" i="18"/>
  <c r="E104" i="18" l="1"/>
  <c r="E105" i="18" s="1"/>
  <c r="E109" i="18" s="1"/>
  <c r="E119" i="18" s="1"/>
  <c r="E120" i="18" s="1"/>
  <c r="D5" i="6" s="1"/>
  <c r="E104" i="15"/>
  <c r="E105" i="15" s="1"/>
  <c r="E109" i="15" s="1"/>
  <c r="E119" i="15" s="1"/>
  <c r="E120" i="15" s="1"/>
  <c r="D7" i="6" s="1"/>
  <c r="C118" i="1"/>
  <c r="C116" i="1"/>
  <c r="C115" i="1"/>
  <c r="C114" i="1"/>
  <c r="E98" i="1"/>
  <c r="E118" i="1" s="1"/>
  <c r="D91" i="1"/>
  <c r="E53" i="1"/>
  <c r="E80" i="1" s="1"/>
  <c r="D49" i="1"/>
  <c r="D71" i="1" s="1"/>
  <c r="E52" i="1"/>
  <c r="F7" i="6" l="1"/>
  <c r="G7" i="6" s="1"/>
  <c r="F5" i="6"/>
  <c r="E56" i="1"/>
  <c r="E62" i="1" s="1"/>
  <c r="E32" i="1"/>
  <c r="D73" i="1"/>
  <c r="G5" i="6" l="1"/>
  <c r="E36" i="1"/>
  <c r="E37" i="1"/>
  <c r="E71" i="1"/>
  <c r="E67" i="1"/>
  <c r="E79" i="1"/>
  <c r="E69" i="1"/>
  <c r="E114" i="1"/>
  <c r="E70" i="1"/>
  <c r="E72" i="1"/>
  <c r="E68" i="1"/>
  <c r="E38" i="1" l="1"/>
  <c r="E41" i="1" s="1"/>
  <c r="E73" i="1"/>
  <c r="E81" i="1" s="1"/>
  <c r="E60" i="1" l="1"/>
  <c r="E43" i="1"/>
  <c r="E116" i="1"/>
  <c r="E42" i="1"/>
  <c r="E46" i="1"/>
  <c r="E47" i="1"/>
  <c r="E45" i="1"/>
  <c r="E44" i="1"/>
  <c r="E48" i="1"/>
  <c r="E49" i="1" l="1"/>
  <c r="E61" i="1" s="1"/>
  <c r="E63" i="1" s="1"/>
  <c r="E115" i="1" l="1"/>
  <c r="E78" i="1"/>
  <c r="E82" i="1" s="1"/>
  <c r="E87" i="1" s="1"/>
  <c r="E86" i="1" l="1"/>
  <c r="E85" i="1"/>
  <c r="E90" i="1"/>
  <c r="E89" i="1"/>
  <c r="E88" i="1"/>
  <c r="E91" i="1" l="1"/>
  <c r="E117" i="1" s="1"/>
  <c r="E119" i="1" s="1"/>
  <c r="E102" i="1" s="1"/>
  <c r="E104" i="1" s="1"/>
  <c r="E103" i="1" l="1"/>
  <c r="E105" i="1" l="1"/>
  <c r="E106" i="1" l="1"/>
  <c r="E110" i="1" s="1"/>
  <c r="E120" i="1" s="1"/>
  <c r="E121" i="1" s="1"/>
  <c r="D6" i="6" s="1"/>
  <c r="F6" i="6" l="1"/>
  <c r="G6" i="6" s="1"/>
  <c r="G9" i="6" s="1"/>
  <c r="F9" i="6" l="1"/>
</calcChain>
</file>

<file path=xl/sharedStrings.xml><?xml version="1.0" encoding="utf-8"?>
<sst xmlns="http://schemas.openxmlformats.org/spreadsheetml/2006/main" count="1066" uniqueCount="296">
  <si>
    <t xml:space="preserve">Planilha de Custos e Formação de Preços </t>
  </si>
  <si>
    <t>Discriminação dos Serviços</t>
  </si>
  <si>
    <t>Data de apresentação da proposta</t>
  </si>
  <si>
    <t>Município</t>
  </si>
  <si>
    <t>Teresina - PI</t>
  </si>
  <si>
    <t>Ano do Acordo, Convenção ou Dissídio Coletivo</t>
  </si>
  <si>
    <t>Tipo de Serviço</t>
  </si>
  <si>
    <t>Unidade de Medida</t>
  </si>
  <si>
    <t>Posto</t>
  </si>
  <si>
    <t>Nº de meses de execução contratual</t>
  </si>
  <si>
    <t>Regime Tributário da Empresa</t>
  </si>
  <si>
    <t xml:space="preserve">Se Optante pelo Simples Nacional, preencher o faturamento acumulado dos últimos 12 meses </t>
  </si>
  <si>
    <t>Dados complementares para composição dos custos referente à mão-de-obra</t>
  </si>
  <si>
    <t>Tipo de serviço (mesmo serviço com características distintas)</t>
  </si>
  <si>
    <t>Classificação Brasileira de Ocupações (CBO)</t>
  </si>
  <si>
    <t>Categoria profissional (vinculada à execução contratual)</t>
  </si>
  <si>
    <t>Data base da categoria (dia/mês/ano)</t>
  </si>
  <si>
    <t>MÓDULO 1 - COMPOSIÇÃO DA REMUNERAÇÃO</t>
  </si>
  <si>
    <t>COMPOSIÇÃO DA REMUNERAÇÃO</t>
  </si>
  <si>
    <t>%</t>
  </si>
  <si>
    <t>VALOR (R$)</t>
  </si>
  <si>
    <t>A</t>
  </si>
  <si>
    <t>Salário Base</t>
  </si>
  <si>
    <t>B</t>
  </si>
  <si>
    <t xml:space="preserve">Adicional Periculosidade </t>
  </si>
  <si>
    <t>C</t>
  </si>
  <si>
    <t>Adicional Insalubridade</t>
  </si>
  <si>
    <t>20%~40%</t>
  </si>
  <si>
    <t>D</t>
  </si>
  <si>
    <t>Adicional Noturno</t>
  </si>
  <si>
    <t>E</t>
  </si>
  <si>
    <t>Adicional de Hora Noturna Reduzida</t>
  </si>
  <si>
    <t>F</t>
  </si>
  <si>
    <t>Adicional de Hora Extra no Feriado Trabalhado</t>
  </si>
  <si>
    <t>G</t>
  </si>
  <si>
    <t>Outros (especificar)</t>
  </si>
  <si>
    <t>TOTAL DO MÓDULO 1</t>
  </si>
  <si>
    <t>MÓDULO 2 – ENCARGOS E BENEFÍCIOS ANUAIS, MENSAIS E DIÁRIOS</t>
  </si>
  <si>
    <t>Submódulo 2.1 - 13º Salário, Férias e Adicional de Férias</t>
  </si>
  <si>
    <t>TOTAL SUBMÓDULO 2.1</t>
  </si>
  <si>
    <t>Submódulo 2.2 - GPS, FGTS e Outras Contribuições</t>
  </si>
  <si>
    <t xml:space="preserve">INSS </t>
  </si>
  <si>
    <t xml:space="preserve">Salário Educação </t>
  </si>
  <si>
    <t>SESC ou SESI</t>
  </si>
  <si>
    <t xml:space="preserve">SENAI - SENAC </t>
  </si>
  <si>
    <t xml:space="preserve">SEBRAE </t>
  </si>
  <si>
    <t xml:space="preserve">INCRA </t>
  </si>
  <si>
    <t>H</t>
  </si>
  <si>
    <t xml:space="preserve">FGTS </t>
  </si>
  <si>
    <t>TOTAL SUBMÓDULO 2.2</t>
  </si>
  <si>
    <t>Submódulo 2.3 - Benefícios Mensais e Diários</t>
  </si>
  <si>
    <t>Seguro de Vida</t>
  </si>
  <si>
    <t>Plano de Saúde / Plano de Assistência e Cuidado Pessoal</t>
  </si>
  <si>
    <t>TOTAL SUBMÓDULO 2.3</t>
  </si>
  <si>
    <t>QUADRO-RESUMO DO MÓDULO 2 - ENCARGOS, BENEFÍCIOS ANUAIS, MENSAIS E DIÁRIOS</t>
  </si>
  <si>
    <t>Módulo 2 - Encargos, Benefícios Anuais, Mensais e Diários</t>
  </si>
  <si>
    <t>2.1</t>
  </si>
  <si>
    <t>13º Salário, Férias e Adicional de Férias</t>
  </si>
  <si>
    <t>2.2</t>
  </si>
  <si>
    <t>GPS, FGTS e Outras Contribuições</t>
  </si>
  <si>
    <t>2.3</t>
  </si>
  <si>
    <t>Benefícios Mensais e Diários</t>
  </si>
  <si>
    <t>TOTAL DO MÓDULO 2</t>
  </si>
  <si>
    <t>MÓDULO 3 – PROVISÃO PARA RESCISÃO</t>
  </si>
  <si>
    <t>PROVISÃO PARA RESCISÃO</t>
  </si>
  <si>
    <t>Aviso Prévio Indenizado</t>
  </si>
  <si>
    <t>Incidência do FGTS sobre Aviso Prévio Indenizado</t>
  </si>
  <si>
    <t>Multa do FGTS e Contribuição Social sobre o Aviso Prévio Indenizado</t>
  </si>
  <si>
    <t xml:space="preserve">Aviso Prévio Trabalhado </t>
  </si>
  <si>
    <t>Incidência de GPS, FGTS e outras contribuições sobre o Aviso Prévio Trabalhado</t>
  </si>
  <si>
    <t>Multa do FGTS e Contribuição Social sobre o Aviso Prévio Trabalhado</t>
  </si>
  <si>
    <t>TOTAL DO MÓDULO 3</t>
  </si>
  <si>
    <t>MÓDULO 4 – CUSTO DE REPOSIÇÃO DO PROFISSIONAL AUSENTE</t>
  </si>
  <si>
    <t>Submódulo 4.1 - Substituto nas Ausências Legais</t>
  </si>
  <si>
    <t>MÓDULO 5 – INSUMOS DIVERSOS</t>
  </si>
  <si>
    <t>INSUMOS DIVERSOS</t>
  </si>
  <si>
    <t>TOTAL DO MÓDULO 5</t>
  </si>
  <si>
    <t>MÓDULO 6 – CUSTOS INDIRETOS, TRIBUTOS E LUCRO</t>
  </si>
  <si>
    <t>CUSTOS INDIRETOS, TRIBUTOS E LUCRO</t>
  </si>
  <si>
    <t>Custos Indiretos</t>
  </si>
  <si>
    <t>Lucro</t>
  </si>
  <si>
    <t>COFINS</t>
  </si>
  <si>
    <t>ISS</t>
  </si>
  <si>
    <t>QUADRO RESUMO DO CUSTO POR EMPREGADO</t>
  </si>
  <si>
    <t>Descrição</t>
  </si>
  <si>
    <r>
      <t>13 (Décimo-terceiro) salário</t>
    </r>
    <r>
      <rPr>
        <sz val="11"/>
        <color indexed="10"/>
        <rFont val="Calibri"/>
        <family val="2"/>
        <scheme val="minor"/>
      </rPr>
      <t xml:space="preserve"> </t>
    </r>
  </si>
  <si>
    <t>Total</t>
  </si>
  <si>
    <t>Adicional de Férias</t>
  </si>
  <si>
    <t>SAT (Art. 22, II, Lei 8.212, de 1991. Resolução MPS/CNPS Nº 1.329, de 25/4/2017.). RAT: 4923-0/02. FAP neutro = 1. Empresa deve preencher de acordo com o valor por ela suportado.</t>
  </si>
  <si>
    <t>Auxílio Refeição/Alimentação (Clausula 9ª)</t>
  </si>
  <si>
    <t>Módulo 1 - Remuneração</t>
  </si>
  <si>
    <t>Módulo 2 - Encargos e Benefícios Anuais, Mensais e Diários</t>
  </si>
  <si>
    <t xml:space="preserve">Acréscimo das Férias com incidência do 2.2 </t>
  </si>
  <si>
    <t>Desconto do Auxílio-Refeição</t>
  </si>
  <si>
    <t>Módulo 3 - Provisão para Rescisão</t>
  </si>
  <si>
    <t xml:space="preserve">Base de Cálculo do Custo do Substituto (BCCS) = Módulos 1 + 2 + Férias - (V. Transporte e V. Alimentação) + 3 </t>
  </si>
  <si>
    <t>TOTAL BCCS</t>
  </si>
  <si>
    <t>Auxílio Doença</t>
  </si>
  <si>
    <t xml:space="preserve">Férias </t>
  </si>
  <si>
    <r>
      <t>Acidente de Trabalho</t>
    </r>
    <r>
      <rPr>
        <sz val="11"/>
        <color indexed="10"/>
        <rFont val="Calibri"/>
        <family val="2"/>
        <scheme val="minor"/>
      </rPr>
      <t xml:space="preserve"> </t>
    </r>
  </si>
  <si>
    <t>Faltas e Ausências Legais</t>
  </si>
  <si>
    <t>Afastamento Maternidade</t>
  </si>
  <si>
    <t>Licença Paternidade</t>
  </si>
  <si>
    <t>TOTAL MÓDULO 4</t>
  </si>
  <si>
    <t>Subtotal 1 (A + Total Custos Diretos)</t>
  </si>
  <si>
    <t>Módulo</t>
  </si>
  <si>
    <t>Subtotal (A + B + C + D + E) - Custos Diretos</t>
  </si>
  <si>
    <t>Subtotal 2 (B+C)</t>
  </si>
  <si>
    <t>E.1</t>
  </si>
  <si>
    <t>E.2</t>
  </si>
  <si>
    <t xml:space="preserve">PIS </t>
  </si>
  <si>
    <t>E.3</t>
  </si>
  <si>
    <t>TOTAL DO MÓDULO 6 (A+C+E)</t>
  </si>
  <si>
    <t>Quantidade</t>
  </si>
  <si>
    <t>Unidade</t>
  </si>
  <si>
    <t xml:space="preserve">Valor Unitário </t>
  </si>
  <si>
    <t>Valor Mensal</t>
  </si>
  <si>
    <t>Par</t>
  </si>
  <si>
    <t>Valor Anual</t>
  </si>
  <si>
    <t>Uniforme</t>
  </si>
  <si>
    <t>Formação de Preços de Insumos (por posto)</t>
  </si>
  <si>
    <t>Quantidade máxima passível de contratação em função da unidade de medida</t>
  </si>
  <si>
    <t>QUADRO RESUMO</t>
  </si>
  <si>
    <t xml:space="preserve">Anexo 4 – Planilha de Custos e Formação de Preços. </t>
  </si>
  <si>
    <t>Limpeza</t>
  </si>
  <si>
    <t>5143-20</t>
  </si>
  <si>
    <t>Auxiliar de Serviços Gerais</t>
  </si>
  <si>
    <t>Auxílio Transporte (Clausula 11ª)</t>
  </si>
  <si>
    <t>Material</t>
  </si>
  <si>
    <t>Álcool, de 1ª qualidade, 70° INPM. Frasco de 1 litro, com registro ANVISA</t>
  </si>
  <si>
    <t>litro</t>
  </si>
  <si>
    <t>Álcool gel de 1ª qualidade, álcool etílico hidratado 70° INPM com registro ANVISA – galão 5 litros</t>
  </si>
  <si>
    <t>Água sanitária de 1ª qualidade com registro ANVISA</t>
  </si>
  <si>
    <t>quilo</t>
  </si>
  <si>
    <t xml:space="preserve">Balde plástico preto com capacidade p/ 12 litros </t>
  </si>
  <si>
    <t>unidade</t>
  </si>
  <si>
    <t xml:space="preserve">Desentupidor de Pias sanfonado com cabo de 10 a 20 cm </t>
  </si>
  <si>
    <t>Desodorizador de ar, spray,cada unidade contendo 360 a 440 ml, com Registro ANVISA, não agressivo à camada de ozônio. - Bom Ar ou similar</t>
  </si>
  <si>
    <t>Escova de mão - Monofil ou similar</t>
  </si>
  <si>
    <t>Flanela grande de 1ª qualidade, medindo 30 x 40 cm, cor branca.</t>
  </si>
  <si>
    <t>Limpador cremoso multiúso, embalagem de 250ml – CIF ou similar</t>
  </si>
  <si>
    <t>Limpador líquido multiúso concentrado – Veja ou similar</t>
  </si>
  <si>
    <t>Lustra moveis multisuperfícies 200 ml</t>
  </si>
  <si>
    <t>Luva de látex natural de 1° qualidade</t>
  </si>
  <si>
    <t>par</t>
  </si>
  <si>
    <t>Limpa vidros concentrado 500 ml – Duratto, Veja, 3M ou similar.</t>
  </si>
  <si>
    <t>Pá de lixo coletora em material plástico, com cabo longo e borracha na ponta.</t>
  </si>
  <si>
    <t>fardo com 64 rolos</t>
  </si>
  <si>
    <t>Papel toalha, interfolhado, macio, hidrossolúvel, feito com 100% de celulose na cor branca, folha dupla, de 1ª qualidade  -  Certificação FSC ou equivalente.</t>
  </si>
  <si>
    <t>cx c/ 2400 fls</t>
  </si>
  <si>
    <t>Pastilha sanitaria com Registro ANVISA</t>
  </si>
  <si>
    <t xml:space="preserve">Rodo com 2 borrachas – 60 cm de largura, com cabo </t>
  </si>
  <si>
    <t>Pano para chão na cor branca.(alvejado)</t>
  </si>
  <si>
    <t>Sabão em pó 100% biodegradável com Registro ANVISA</t>
  </si>
  <si>
    <t>Sabonete liquido 100% biodegradável com Registro ANVISA</t>
  </si>
  <si>
    <t xml:space="preserve">Saco para lixo de 200 litros, cada pacote com 100 unidades, cor preta. Material reciclado ou reciclável. </t>
  </si>
  <si>
    <t>cento</t>
  </si>
  <si>
    <t xml:space="preserve">Saco para lixo de 50 litros, cada pacote com 100 unidades, cor preta. Material reciclado ou reciclável. </t>
  </si>
  <si>
    <t>Saco plástico para lixo 100 l, cada pacote com 100 unidades, cor preta. Material reciclado ou reciclável.</t>
  </si>
  <si>
    <t>Vassoura de teto, vasculho</t>
  </si>
  <si>
    <t>Vassoura de palha</t>
  </si>
  <si>
    <t>Vassoura de pelo 40 cm c/ cabo de madeira, Noviça/Bettanin, Condor ou similar.</t>
  </si>
  <si>
    <t xml:space="preserve">Vassourinha para limpar vaso </t>
  </si>
  <si>
    <t>Total por Posto</t>
  </si>
  <si>
    <t>PREÇO TOTAL POR EMPREGADO / MÊS</t>
  </si>
  <si>
    <t>5134-25</t>
  </si>
  <si>
    <t>Copeiragem</t>
  </si>
  <si>
    <t>Copeira</t>
  </si>
  <si>
    <t>Álcool de 1ª qualidade, 70º INPM. Frasco de 1 litro, com registro ANVISA</t>
  </si>
  <si>
    <t>Lã/ esponja de aço – Bom bril ou similar</t>
  </si>
  <si>
    <t>Pano de prato</t>
  </si>
  <si>
    <t>Pano de Chão</t>
  </si>
  <si>
    <t>Rodo para pia</t>
  </si>
  <si>
    <t xml:space="preserve">Saco para lixo de 15 litros, cada pacote com 60 unidades, cor preta. Material reciclado ou reciclável. </t>
  </si>
  <si>
    <t>7ª/SR</t>
  </si>
  <si>
    <t>Valor Total</t>
  </si>
  <si>
    <t>Material (estimativa mensal)</t>
  </si>
  <si>
    <t>Mini-cavalete em polipropileno sinalizador para piso molhado</t>
  </si>
  <si>
    <t>Escada de aluminio reforçada, tipo cavalete, com 7 degraus</t>
  </si>
  <si>
    <t>Extensão eletrica reforçada, composta de cabo 2,5 mm, plugs reforçados, com 20 m de comprimento</t>
  </si>
  <si>
    <t>Equipamentos (estimativa anual)</t>
  </si>
  <si>
    <t>Nível</t>
  </si>
  <si>
    <t>Alicate universal</t>
  </si>
  <si>
    <t>Estilete</t>
  </si>
  <si>
    <t xml:space="preserve">Tesoura de poda  </t>
  </si>
  <si>
    <t>Chave de grifo</t>
  </si>
  <si>
    <t>Desentupidor</t>
  </si>
  <si>
    <t>Esquadro</t>
  </si>
  <si>
    <t>Desempenadeira</t>
  </si>
  <si>
    <t>Talhadeira</t>
  </si>
  <si>
    <t>Martelo</t>
  </si>
  <si>
    <t>Alicate de corte</t>
  </si>
  <si>
    <t>Lanterna</t>
  </si>
  <si>
    <t xml:space="preserve">Facão </t>
  </si>
  <si>
    <t>Multímetro</t>
  </si>
  <si>
    <t>Formão</t>
  </si>
  <si>
    <t>Grampeador de madeira</t>
  </si>
  <si>
    <t>Colher de pedreiro</t>
  </si>
  <si>
    <t>Escada articulada 5x4</t>
  </si>
  <si>
    <t>Lavadora de alta pressão (mínino - 1500w)</t>
  </si>
  <si>
    <t>Capacete de segurança classe B</t>
  </si>
  <si>
    <t>Botina de segurança (sem nenhum material metálico)</t>
  </si>
  <si>
    <t>Luva de segurança</t>
  </si>
  <si>
    <t>Luva isolante de borracha (para atividades elétricas)</t>
  </si>
  <si>
    <t>Cinto de segurança com talabarte e trava queda</t>
  </si>
  <si>
    <t>Óculos de segurança</t>
  </si>
  <si>
    <t>Protetor auricular tipo plug (para atividades mecânicas)</t>
  </si>
  <si>
    <t>Protetor auditivo</t>
  </si>
  <si>
    <t>Luvas de raspa de couro</t>
  </si>
  <si>
    <t>Luvas de látex</t>
  </si>
  <si>
    <t>Sabão em barra de 1° qualidade –  barra de 200 g. 100% biodegradável com Registro ANVISA – Ypê ou similar.</t>
  </si>
  <si>
    <t>pacote (60 unidades)</t>
  </si>
  <si>
    <t>Esponja dupla face verde/amarelo, scoth brite ou similar</t>
  </si>
  <si>
    <t>Mangueira para jardim com suporte, plástica trançada, com 30 metros de comprimento, esguicho e acessórios, 1/2 polegada.</t>
  </si>
  <si>
    <t>7ª SR - Sede</t>
  </si>
  <si>
    <t>7ª OEA; EPA; ERN - Escritórios</t>
  </si>
  <si>
    <t>Aspirador De Pó E Água, Capacidade: 20 L, 220 V, 1.200w</t>
  </si>
  <si>
    <t>Valor Semestral</t>
  </si>
  <si>
    <t>Quantidade*</t>
  </si>
  <si>
    <t>*Quantidade estipulada refere-se ao quantitativo anual. A entrega dos itens deve ser feita duas vezes por ano: a primeira no início do contrato e a segunda no segundo semestre do contrato.</t>
  </si>
  <si>
    <t>Camiseta manga curta, na cor azul, em malha fria, com gola simples, sem abotoamento, com a logomarca da empresa.</t>
  </si>
  <si>
    <t>Calça comprida, na cor azul, com elástico e cordão, em tecido brim.</t>
  </si>
  <si>
    <t>Bota para Servicos Gerais, na cor preta, cano curto, antideslizante e antiderrapante, com sistema de elástico, antibactérias, impermeável.</t>
  </si>
  <si>
    <t xml:space="preserve">Bota de borracha PVC, na cor preta, cano alto, com solado antiderrapante, inteiramente impermeável. </t>
  </si>
  <si>
    <t xml:space="preserve">par </t>
  </si>
  <si>
    <t>Par de meias, na cor preta.</t>
  </si>
  <si>
    <t>Valor Mensal por Posto</t>
  </si>
  <si>
    <t>Uniforme (estimativa anual por posto)</t>
  </si>
  <si>
    <t>Equipamentos</t>
  </si>
  <si>
    <t>CBO</t>
  </si>
  <si>
    <t>5143-10</t>
  </si>
  <si>
    <t>Posto de Trabalho (CATEGORIA - Seeacep)</t>
  </si>
  <si>
    <t xml:space="preserve">Custo Mensal por Posto </t>
  </si>
  <si>
    <t>Quantidade de Postos</t>
  </si>
  <si>
    <t>Limpeza - 44h semanais</t>
  </si>
  <si>
    <t>Limpeza - 20h semanais</t>
  </si>
  <si>
    <t>AUXILIAR DE SERVIÇOS GERAIS - 20h semanais</t>
  </si>
  <si>
    <t>AUXILIAR DE SERVIÇOS GERAIS - 44h semanais</t>
  </si>
  <si>
    <t xml:space="preserve">Custo Mensal Total </t>
  </si>
  <si>
    <t xml:space="preserve">Custo Anual Total </t>
  </si>
  <si>
    <t>Salário Nominativo da Categoria Profissional</t>
  </si>
  <si>
    <t>Sede da 7ª SR (Teresina/PI)</t>
  </si>
  <si>
    <t xml:space="preserve"> Escritórios da 7ª SR: 7ª OEA (Oeiras/PI), 7ª EPA (Parnaíba/PI), 7ª ERN (São Raimundo Nonato/PI)</t>
  </si>
  <si>
    <t>Copeiragem - 44h semanais</t>
  </si>
  <si>
    <t>MÓDULO 5 – INSUMOS DIVERSOS - Auxiliar de Serviços Gerais</t>
  </si>
  <si>
    <t>MÓDULOS 1 A 6 - Auxiliar de Serviços Gerais</t>
  </si>
  <si>
    <t xml:space="preserve">MÓDULOS 1 A 6 - Copeira </t>
  </si>
  <si>
    <t xml:space="preserve">MÓDULO 5 – INSUMOS DIVERSOS - Copeira </t>
  </si>
  <si>
    <t>Calça social feminina reta, cintura alta, fechamento frontal por botão e zíper, na cor azul escuro, em oxford ou brim.</t>
  </si>
  <si>
    <t>Jaleco, na cor azul escuto, com 3 bolsos frontais chapados, manga curta</t>
  </si>
  <si>
    <t xml:space="preserve">Sapato social fechado, frente arredondada, na cor preta (sem detalhes), salto baixo, antiderrapante. </t>
  </si>
  <si>
    <t xml:space="preserve">Par de meias na cor preta </t>
  </si>
  <si>
    <t>Esponja dupla face verde/amarelo – pacote com 03 unidades – 3M, scoth brite ou similar</t>
  </si>
  <si>
    <t>Sabão em barra de 1° qualidade – barra de 200 g 100% biodegradável com Registro ANVISA</t>
  </si>
  <si>
    <t>Unidade (barra)</t>
  </si>
  <si>
    <t>Açucar cristal</t>
  </si>
  <si>
    <t>quilograma</t>
  </si>
  <si>
    <t>Auxiliar de Manutenção de Edificações</t>
  </si>
  <si>
    <t>Manutenção</t>
  </si>
  <si>
    <t>MÓDULOS 1 A 6 - Auxiliar de Manutenção de Edificações</t>
  </si>
  <si>
    <t>MÓDULO 5 – INSUMOS DIVERSOS - Auxiliar de Manutenção de Edificações</t>
  </si>
  <si>
    <t>Chaves combinadas (Tamanho: 8, 10, 11, 12, 13, 14, 15, 17 E 19 MM)</t>
  </si>
  <si>
    <t>conjunto</t>
  </si>
  <si>
    <t>Chaves de fenda, Chata E Philips (diversos tamanhos)</t>
  </si>
  <si>
    <t>Furadeira/parafusadeira elétrica (mínimo 500w) + brocas (metal/madeira/concreto)</t>
  </si>
  <si>
    <t>Total Geral - Mês</t>
  </si>
  <si>
    <t>Total Geral - Ano</t>
  </si>
  <si>
    <t>TOTAL INSUMOS - Auxiliar de Serviços Gerais</t>
  </si>
  <si>
    <t xml:space="preserve">Uniforme </t>
  </si>
  <si>
    <t>Uniformes</t>
  </si>
  <si>
    <t>Coador de café de pano, 100% algodão, Tamanho G</t>
  </si>
  <si>
    <t>Café Torrado Moído, a vácuo, tipo exportação, extraforte</t>
  </si>
  <si>
    <t>Adoçante</t>
  </si>
  <si>
    <t>frasco 100ml</t>
  </si>
  <si>
    <t>Serra tico-tico (manual)</t>
  </si>
  <si>
    <t>Marreta</t>
  </si>
  <si>
    <t>TOTAL INSUMOS - Auxiliar de Manutenção de Edificações</t>
  </si>
  <si>
    <t>TOTAL INSUMOS - Copeira</t>
  </si>
  <si>
    <t>AUXILIAR DE MANUTENÇÃO DE EDIFICAÇÕES  - 44h semanais</t>
  </si>
  <si>
    <t>COPEIRA  - 44h semanais</t>
  </si>
  <si>
    <t>Arco de serra Manual</t>
  </si>
  <si>
    <t xml:space="preserve">Serra Manual - Serrote </t>
  </si>
  <si>
    <t>PI000035/2026</t>
  </si>
  <si>
    <t>Cera líquida preta para piso emborrachado (cera de carnaúba), secagem rápida e dispensa uso de enceradeira.</t>
  </si>
  <si>
    <t>Papel higiênico macio, de 1ª qualidade, folha dupla  picotada, rolo com 30 metros  contendo,fardo com 64 rolos, 100% fibra celulósica. Certificação FSC ou equivalente. - Neve ou similar</t>
  </si>
  <si>
    <t xml:space="preserve">Lixeira plástica de pia com tampa basculante, com capacidade para 6,5litros. </t>
  </si>
  <si>
    <t>Alicate de crimpar (conectores)</t>
  </si>
  <si>
    <t>Alicate decapador de fios</t>
  </si>
  <si>
    <t>Trena</t>
  </si>
  <si>
    <t>Extensão eletrica 30 metros (20a)</t>
  </si>
  <si>
    <t>Cinto para ferramentas</t>
  </si>
  <si>
    <t>Chave inglesa</t>
  </si>
  <si>
    <t>Chaves Allen (Componentes: 1.5 A 24 Mm)</t>
  </si>
  <si>
    <t xml:space="preserve">Desinfetante </t>
  </si>
  <si>
    <t>Detergente para lavar louça, 100% biodegradável com Registro ANVISA - Limpol/Ipê ou similar</t>
  </si>
  <si>
    <r>
      <t xml:space="preserve">TRIBUTOS 
</t>
    </r>
    <r>
      <rPr>
        <sz val="10"/>
        <rFont val="Calibri"/>
        <family val="2"/>
        <scheme val="minor"/>
      </rPr>
      <t>Tributos (estimado com base no Lucro Real - a empresa deverá preencher de acordo com o regime tributário a que é submetida; em caso de regime de incidência não-cumulativa de PIS/COFINS, deve-se utilizar as alíquotas médias dos últimos 12 (doze) meses, efetivamente recolhidas, mediante comprovação) - (E=(D/(1-Tributos%))x(Tributos%)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</si>
</sst>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R$&quot;\ #,##0.00;[Red]\-&quot;R$&quot;\ #,##0.00"/>
    <numFmt numFmtId="44" formatCode="_-&quot;R$&quot;\ * #,##0.00_-;\-&quot;R$&quot;\ * #,##0.00_-;_-&quot;R$&quot;\ * &quot;-&quot;??_-;_-@_-"/>
    <numFmt numFmtId="164" formatCode="&quot;R$ &quot;#,##0.00_);[Red]\(&quot;R$ &quot;#,##0.00\)"/>
    <numFmt numFmtId="165" formatCode="&quot;R$&quot;\ #,##0.00"/>
    <numFmt numFmtId="166" formatCode="0.000%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9"/>
      <color rgb="FF333333"/>
      <name val="Rawline"/>
    </font>
    <font>
      <b/>
      <sz val="11"/>
      <color rgb="FF333333"/>
      <name val="Rawline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theme="0"/>
        <bgColor indexed="3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BFBFBF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65">
    <xf numFmtId="0" fontId="0" fillId="0" borderId="0" xfId="0"/>
    <xf numFmtId="0" fontId="5" fillId="0" borderId="1" xfId="0" applyFont="1" applyBorder="1" applyAlignment="1">
      <alignment horizontal="left"/>
    </xf>
    <xf numFmtId="0" fontId="4" fillId="4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/>
    <xf numFmtId="0" fontId="4" fillId="6" borderId="1" xfId="0" applyFont="1" applyFill="1" applyBorder="1" applyAlignment="1">
      <alignment horizontal="center"/>
    </xf>
    <xf numFmtId="0" fontId="4" fillId="5" borderId="9" xfId="0" applyFont="1" applyFill="1" applyBorder="1" applyAlignment="1">
      <alignment horizontal="center"/>
    </xf>
    <xf numFmtId="0" fontId="4" fillId="5" borderId="10" xfId="0" applyFont="1" applyFill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44" fontId="0" fillId="0" borderId="0" xfId="0" applyNumberFormat="1"/>
    <xf numFmtId="0" fontId="3" fillId="7" borderId="17" xfId="0" applyFont="1" applyFill="1" applyBorder="1" applyAlignment="1">
      <alignment horizontal="center" vertical="center"/>
    </xf>
    <xf numFmtId="0" fontId="3" fillId="7" borderId="18" xfId="0" applyFont="1" applyFill="1" applyBorder="1" applyAlignment="1">
      <alignment horizontal="center" vertical="center"/>
    </xf>
    <xf numFmtId="10" fontId="0" fillId="0" borderId="0" xfId="2" applyNumberFormat="1" applyFont="1"/>
    <xf numFmtId="166" fontId="0" fillId="0" borderId="0" xfId="2" applyNumberFormat="1" applyFont="1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10" fontId="5" fillId="0" borderId="1" xfId="2" applyNumberFormat="1" applyFont="1" applyBorder="1" applyAlignment="1">
      <alignment horizontal="center" vertical="center"/>
    </xf>
    <xf numFmtId="10" fontId="5" fillId="0" borderId="1" xfId="2" applyNumberFormat="1" applyFont="1" applyFill="1" applyBorder="1" applyAlignment="1">
      <alignment horizontal="center" vertical="center"/>
    </xf>
    <xf numFmtId="10" fontId="5" fillId="0" borderId="1" xfId="0" applyNumberFormat="1" applyFont="1" applyBorder="1" applyAlignment="1">
      <alignment horizontal="center" vertical="center"/>
    </xf>
    <xf numFmtId="10" fontId="4" fillId="0" borderId="1" xfId="0" applyNumberFormat="1" applyFont="1" applyBorder="1" applyAlignment="1">
      <alignment horizontal="center" vertical="center"/>
    </xf>
    <xf numFmtId="165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0" fontId="5" fillId="0" borderId="1" xfId="0" applyNumberFormat="1" applyFont="1" applyBorder="1" applyAlignment="1">
      <alignment vertical="center"/>
    </xf>
    <xf numFmtId="10" fontId="5" fillId="0" borderId="1" xfId="2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3" xfId="0" applyFont="1" applyBorder="1"/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44" fontId="0" fillId="0" borderId="1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4" fontId="0" fillId="0" borderId="1" xfId="0" applyNumberFormat="1" applyBorder="1" applyAlignment="1">
      <alignment horizontal="center" vertical="center"/>
    </xf>
    <xf numFmtId="44" fontId="0" fillId="0" borderId="18" xfId="0" applyNumberFormat="1" applyBorder="1" applyAlignment="1">
      <alignment horizontal="center" vertical="center"/>
    </xf>
    <xf numFmtId="44" fontId="0" fillId="0" borderId="18" xfId="1" applyFont="1" applyBorder="1" applyAlignment="1">
      <alignment horizontal="center" vertical="center"/>
    </xf>
    <xf numFmtId="0" fontId="5" fillId="0" borderId="7" xfId="0" applyFont="1" applyBorder="1"/>
    <xf numFmtId="44" fontId="0" fillId="3" borderId="18" xfId="1" applyFont="1" applyFill="1" applyBorder="1" applyAlignment="1">
      <alignment horizontal="center" vertical="top" wrapText="1"/>
    </xf>
    <xf numFmtId="44" fontId="4" fillId="0" borderId="18" xfId="1" applyFont="1" applyBorder="1" applyAlignment="1">
      <alignment horizontal="center" vertical="center"/>
    </xf>
    <xf numFmtId="44" fontId="5" fillId="0" borderId="18" xfId="1" applyFont="1" applyBorder="1" applyAlignment="1">
      <alignment vertical="center"/>
    </xf>
    <xf numFmtId="0" fontId="5" fillId="0" borderId="35" xfId="0" applyFont="1" applyBorder="1" applyAlignment="1">
      <alignment horizontal="center"/>
    </xf>
    <xf numFmtId="0" fontId="5" fillId="0" borderId="17" xfId="0" applyFont="1" applyBorder="1" applyAlignment="1">
      <alignment horizontal="center" vertical="center"/>
    </xf>
    <xf numFmtId="44" fontId="5" fillId="0" borderId="18" xfId="1" applyFont="1" applyBorder="1" applyAlignment="1">
      <alignment horizontal="center" vertical="center"/>
    </xf>
    <xf numFmtId="44" fontId="4" fillId="0" borderId="18" xfId="1" applyFont="1" applyBorder="1" applyAlignment="1">
      <alignment vertical="center"/>
    </xf>
    <xf numFmtId="0" fontId="5" fillId="0" borderId="5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4" fillId="0" borderId="7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3" borderId="1" xfId="0" applyFont="1" applyFill="1" applyBorder="1" applyAlignment="1">
      <alignment horizontal="center" vertical="top" wrapText="1"/>
    </xf>
    <xf numFmtId="2" fontId="0" fillId="0" borderId="0" xfId="0" applyNumberFormat="1"/>
    <xf numFmtId="0" fontId="0" fillId="0" borderId="37" xfId="0" applyBorder="1" applyAlignment="1">
      <alignment horizontal="center" vertical="center"/>
    </xf>
    <xf numFmtId="44" fontId="0" fillId="0" borderId="37" xfId="1" applyFont="1" applyBorder="1" applyAlignment="1">
      <alignment horizontal="center" vertical="center"/>
    </xf>
    <xf numFmtId="44" fontId="0" fillId="0" borderId="38" xfId="1" applyFont="1" applyBorder="1" applyAlignment="1">
      <alignment horizontal="center" vertical="center"/>
    </xf>
    <xf numFmtId="0" fontId="3" fillId="7" borderId="17" xfId="0" applyFont="1" applyFill="1" applyBorder="1" applyAlignment="1">
      <alignment horizontal="center" wrapText="1"/>
    </xf>
    <xf numFmtId="0" fontId="0" fillId="0" borderId="5" xfId="0" applyBorder="1" applyAlignment="1">
      <alignment wrapText="1"/>
    </xf>
    <xf numFmtId="0" fontId="0" fillId="0" borderId="0" xfId="0" applyAlignment="1">
      <alignment wrapText="1"/>
    </xf>
    <xf numFmtId="0" fontId="0" fillId="0" borderId="17" xfId="0" applyBorder="1" applyAlignment="1">
      <alignment horizontal="left" vertical="center" wrapText="1"/>
    </xf>
    <xf numFmtId="44" fontId="3" fillId="0" borderId="0" xfId="0" applyNumberFormat="1" applyFont="1" applyAlignment="1">
      <alignment horizontal="center" vertical="center"/>
    </xf>
    <xf numFmtId="44" fontId="3" fillId="0" borderId="30" xfId="0" applyNumberFormat="1" applyFont="1" applyBorder="1" applyAlignment="1">
      <alignment horizontal="center" vertical="center"/>
    </xf>
    <xf numFmtId="44" fontId="3" fillId="0" borderId="24" xfId="0" applyNumberFormat="1" applyFont="1" applyBorder="1" applyAlignment="1">
      <alignment horizontal="center" vertical="center"/>
    </xf>
    <xf numFmtId="44" fontId="0" fillId="0" borderId="38" xfId="0" applyNumberFormat="1" applyBorder="1" applyAlignment="1">
      <alignment horizontal="center" vertical="center"/>
    </xf>
    <xf numFmtId="44" fontId="0" fillId="0" borderId="37" xfId="0" applyNumberFormat="1" applyBorder="1" applyAlignment="1">
      <alignment horizontal="center" vertical="center"/>
    </xf>
    <xf numFmtId="44" fontId="3" fillId="3" borderId="13" xfId="0" applyNumberFormat="1" applyFont="1" applyFill="1" applyBorder="1" applyAlignment="1">
      <alignment horizontal="center" vertical="center"/>
    </xf>
    <xf numFmtId="44" fontId="3" fillId="3" borderId="12" xfId="0" applyNumberFormat="1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/>
    </xf>
    <xf numFmtId="44" fontId="0" fillId="0" borderId="2" xfId="1" applyFont="1" applyBorder="1" applyAlignment="1">
      <alignment horizontal="center" vertical="center"/>
    </xf>
    <xf numFmtId="44" fontId="3" fillId="0" borderId="30" xfId="1" applyFont="1" applyBorder="1" applyAlignment="1">
      <alignment horizontal="center" vertical="center"/>
    </xf>
    <xf numFmtId="44" fontId="3" fillId="0" borderId="24" xfId="1" applyFont="1" applyBorder="1" applyAlignment="1">
      <alignment horizontal="center" vertical="center"/>
    </xf>
    <xf numFmtId="44" fontId="3" fillId="0" borderId="31" xfId="1" applyFont="1" applyBorder="1"/>
    <xf numFmtId="44" fontId="3" fillId="0" borderId="32" xfId="1" applyFont="1" applyBorder="1"/>
    <xf numFmtId="0" fontId="0" fillId="0" borderId="4" xfId="0" applyBorder="1" applyAlignment="1">
      <alignment horizontal="center" vertical="center" wrapText="1"/>
    </xf>
    <xf numFmtId="0" fontId="0" fillId="0" borderId="23" xfId="0" applyBorder="1" applyAlignment="1">
      <alignment horizontal="left" vertical="top" wrapText="1"/>
    </xf>
    <xf numFmtId="0" fontId="0" fillId="0" borderId="24" xfId="0" applyBorder="1" applyAlignment="1">
      <alignment horizontal="left" vertical="top" wrapText="1"/>
    </xf>
    <xf numFmtId="44" fontId="3" fillId="3" borderId="30" xfId="0" applyNumberFormat="1" applyFont="1" applyFill="1" applyBorder="1" applyAlignment="1">
      <alignment horizontal="center" vertical="center"/>
    </xf>
    <xf numFmtId="44" fontId="3" fillId="3" borderId="31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0" fillId="0" borderId="17" xfId="0" applyBorder="1" applyAlignment="1">
      <alignment vertical="center"/>
    </xf>
    <xf numFmtId="0" fontId="3" fillId="3" borderId="11" xfId="0" applyFont="1" applyFill="1" applyBorder="1" applyAlignment="1">
      <alignment horizontal="center" vertical="center"/>
    </xf>
    <xf numFmtId="44" fontId="5" fillId="0" borderId="19" xfId="1" applyFont="1" applyBorder="1" applyAlignment="1"/>
    <xf numFmtId="44" fontId="5" fillId="0" borderId="18" xfId="1" applyFont="1" applyFill="1" applyBorder="1" applyAlignment="1">
      <alignment horizontal="right" vertical="center"/>
    </xf>
    <xf numFmtId="44" fontId="5" fillId="0" borderId="18" xfId="1" applyFont="1" applyBorder="1" applyAlignment="1">
      <alignment horizontal="right" vertical="center"/>
    </xf>
    <xf numFmtId="44" fontId="4" fillId="6" borderId="18" xfId="1" applyFont="1" applyFill="1" applyBorder="1" applyAlignment="1">
      <alignment horizontal="center"/>
    </xf>
    <xf numFmtId="44" fontId="4" fillId="4" borderId="18" xfId="1" applyFont="1" applyFill="1" applyBorder="1" applyAlignment="1">
      <alignment horizontal="center"/>
    </xf>
    <xf numFmtId="44" fontId="3" fillId="7" borderId="18" xfId="1" applyFont="1" applyFill="1" applyBorder="1" applyAlignment="1">
      <alignment horizontal="center" vertical="center" wrapText="1"/>
    </xf>
    <xf numFmtId="44" fontId="4" fillId="0" borderId="19" xfId="1" applyFont="1" applyBorder="1" applyAlignment="1">
      <alignment horizontal="center" vertical="center"/>
    </xf>
    <xf numFmtId="44" fontId="4" fillId="5" borderId="33" xfId="1" applyFont="1" applyFill="1" applyBorder="1" applyAlignment="1">
      <alignment horizontal="center"/>
    </xf>
    <xf numFmtId="44" fontId="5" fillId="0" borderId="27" xfId="1" applyFont="1" applyBorder="1" applyAlignment="1">
      <alignment horizontal="left"/>
    </xf>
    <xf numFmtId="44" fontId="2" fillId="8" borderId="21" xfId="1" applyFont="1" applyFill="1" applyBorder="1" applyAlignment="1">
      <alignment vertical="center"/>
    </xf>
    <xf numFmtId="44" fontId="0" fillId="0" borderId="0" xfId="1" applyFont="1" applyAlignment="1">
      <alignment vertical="center"/>
    </xf>
    <xf numFmtId="0" fontId="5" fillId="0" borderId="18" xfId="1" applyNumberFormat="1" applyFont="1" applyBorder="1" applyAlignment="1">
      <alignment horizontal="center" vertical="center"/>
    </xf>
    <xf numFmtId="44" fontId="13" fillId="10" borderId="13" xfId="1" applyFont="1" applyFill="1" applyBorder="1" applyAlignment="1">
      <alignment horizontal="center" vertical="center"/>
    </xf>
    <xf numFmtId="44" fontId="13" fillId="10" borderId="12" xfId="1" applyFont="1" applyFill="1" applyBorder="1" applyAlignment="1">
      <alignment horizontal="center" vertical="center"/>
    </xf>
    <xf numFmtId="0" fontId="13" fillId="10" borderId="13" xfId="1" applyNumberFormat="1" applyFont="1" applyFill="1" applyBorder="1" applyAlignment="1">
      <alignment horizontal="center" vertical="center"/>
    </xf>
    <xf numFmtId="0" fontId="0" fillId="0" borderId="27" xfId="0" applyBorder="1"/>
    <xf numFmtId="44" fontId="3" fillId="0" borderId="31" xfId="1" applyFont="1" applyBorder="1" applyAlignment="1">
      <alignment horizontal="center" vertical="center"/>
    </xf>
    <xf numFmtId="44" fontId="3" fillId="0" borderId="32" xfId="1" applyFont="1" applyBorder="1" applyAlignment="1">
      <alignment horizontal="center" vertical="center"/>
    </xf>
    <xf numFmtId="44" fontId="0" fillId="0" borderId="4" xfId="1" applyFont="1" applyBorder="1" applyAlignment="1">
      <alignment horizontal="center" vertical="center" wrapText="1"/>
    </xf>
    <xf numFmtId="44" fontId="3" fillId="0" borderId="0" xfId="1" applyFont="1" applyBorder="1" applyAlignment="1">
      <alignment horizontal="center" vertical="center"/>
    </xf>
    <xf numFmtId="44" fontId="3" fillId="0" borderId="27" xfId="1" applyFont="1" applyBorder="1"/>
    <xf numFmtId="0" fontId="0" fillId="0" borderId="36" xfId="0" applyBorder="1" applyAlignment="1">
      <alignment vertical="center" wrapText="1"/>
    </xf>
    <xf numFmtId="0" fontId="0" fillId="0" borderId="36" xfId="0" applyBorder="1" applyAlignment="1">
      <alignment vertical="center"/>
    </xf>
    <xf numFmtId="2" fontId="0" fillId="0" borderId="1" xfId="0" applyNumberFormat="1" applyBorder="1" applyAlignment="1">
      <alignment horizontal="center" vertical="center"/>
    </xf>
    <xf numFmtId="44" fontId="0" fillId="0" borderId="1" xfId="1" applyFont="1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44" fontId="3" fillId="0" borderId="27" xfId="1" applyFont="1" applyBorder="1" applyAlignment="1">
      <alignment horizontal="center" vertical="center"/>
    </xf>
    <xf numFmtId="0" fontId="0" fillId="0" borderId="20" xfId="0" applyBorder="1" applyAlignment="1">
      <alignment vertical="center"/>
    </xf>
    <xf numFmtId="44" fontId="12" fillId="0" borderId="1" xfId="1" applyFont="1" applyBorder="1" applyAlignment="1">
      <alignment horizontal="left" vertical="center"/>
    </xf>
    <xf numFmtId="44" fontId="12" fillId="0" borderId="1" xfId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44" fontId="12" fillId="0" borderId="37" xfId="1" applyFont="1" applyBorder="1" applyAlignment="1">
      <alignment horizontal="left" vertical="center"/>
    </xf>
    <xf numFmtId="44" fontId="12" fillId="0" borderId="37" xfId="1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/>
    </xf>
    <xf numFmtId="0" fontId="12" fillId="0" borderId="17" xfId="0" applyFont="1" applyBorder="1" applyAlignment="1">
      <alignment horizontal="left" vertical="center"/>
    </xf>
    <xf numFmtId="44" fontId="12" fillId="0" borderId="18" xfId="1" applyFont="1" applyBorder="1" applyAlignment="1">
      <alignment horizontal="center" vertical="center"/>
    </xf>
    <xf numFmtId="0" fontId="12" fillId="0" borderId="36" xfId="0" applyFont="1" applyBorder="1" applyAlignment="1">
      <alignment horizontal="left" vertical="center"/>
    </xf>
    <xf numFmtId="44" fontId="12" fillId="0" borderId="38" xfId="1" applyFont="1" applyBorder="1" applyAlignment="1">
      <alignment horizontal="center" vertical="center"/>
    </xf>
    <xf numFmtId="0" fontId="11" fillId="9" borderId="14" xfId="0" applyFont="1" applyFill="1" applyBorder="1" applyAlignment="1">
      <alignment horizontal="center" vertical="center"/>
    </xf>
    <xf numFmtId="0" fontId="11" fillId="9" borderId="26" xfId="0" applyFont="1" applyFill="1" applyBorder="1" applyAlignment="1">
      <alignment horizontal="center" vertical="center"/>
    </xf>
    <xf numFmtId="0" fontId="11" fillId="9" borderId="15" xfId="0" applyFont="1" applyFill="1" applyBorder="1" applyAlignment="1">
      <alignment horizontal="center" vertical="center"/>
    </xf>
    <xf numFmtId="8" fontId="0" fillId="0" borderId="0" xfId="0" applyNumberFormat="1"/>
    <xf numFmtId="8" fontId="14" fillId="0" borderId="0" xfId="0" applyNumberFormat="1" applyFont="1"/>
    <xf numFmtId="44" fontId="15" fillId="0" borderId="0" xfId="0" applyNumberFormat="1" applyFont="1"/>
    <xf numFmtId="165" fontId="5" fillId="0" borderId="18" xfId="1" applyNumberFormat="1" applyFont="1" applyBorder="1" applyAlignment="1">
      <alignment horizontal="right" vertical="center"/>
    </xf>
    <xf numFmtId="0" fontId="5" fillId="0" borderId="17" xfId="0" applyFont="1" applyBorder="1" applyAlignment="1">
      <alignment horizontal="left" vertical="center" wrapText="1"/>
    </xf>
    <xf numFmtId="0" fontId="5" fillId="0" borderId="36" xfId="0" applyFont="1" applyBorder="1" applyAlignment="1">
      <alignment horizontal="left" vertical="center" wrapText="1"/>
    </xf>
    <xf numFmtId="0" fontId="5" fillId="0" borderId="17" xfId="0" applyFont="1" applyBorder="1" applyAlignment="1">
      <alignment vertical="center" wrapText="1"/>
    </xf>
    <xf numFmtId="0" fontId="5" fillId="0" borderId="17" xfId="0" applyFont="1" applyBorder="1" applyAlignment="1">
      <alignment wrapText="1"/>
    </xf>
    <xf numFmtId="0" fontId="5" fillId="0" borderId="36" xfId="0" applyFont="1" applyBorder="1" applyAlignment="1">
      <alignment wrapText="1"/>
    </xf>
    <xf numFmtId="0" fontId="16" fillId="0" borderId="0" xfId="0" applyFont="1"/>
    <xf numFmtId="0" fontId="3" fillId="3" borderId="0" xfId="0" applyFont="1" applyFill="1"/>
    <xf numFmtId="44" fontId="5" fillId="0" borderId="1" xfId="1" applyFont="1" applyBorder="1" applyAlignment="1">
      <alignment horizontal="right" vertical="center"/>
    </xf>
    <xf numFmtId="44" fontId="3" fillId="3" borderId="0" xfId="0" applyNumberFormat="1" applyFont="1" applyFill="1"/>
    <xf numFmtId="0" fontId="3" fillId="3" borderId="0" xfId="0" applyFont="1" applyFill="1" applyAlignment="1">
      <alignment horizontal="center"/>
    </xf>
    <xf numFmtId="0" fontId="5" fillId="0" borderId="0" xfId="0" applyFont="1"/>
    <xf numFmtId="0" fontId="5" fillId="0" borderId="4" xfId="0" applyFont="1" applyBorder="1" applyAlignment="1">
      <alignment horizontal="center" vertical="center" wrapText="1"/>
    </xf>
    <xf numFmtId="44" fontId="5" fillId="0" borderId="2" xfId="1" applyFont="1" applyBorder="1" applyAlignment="1">
      <alignment horizontal="center" vertical="center"/>
    </xf>
    <xf numFmtId="44" fontId="5" fillId="0" borderId="0" xfId="0" applyNumberFormat="1" applyFont="1"/>
    <xf numFmtId="0" fontId="10" fillId="0" borderId="11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/>
    </xf>
    <xf numFmtId="0" fontId="3" fillId="0" borderId="40" xfId="0" applyFont="1" applyBorder="1" applyAlignment="1">
      <alignment horizontal="center"/>
    </xf>
    <xf numFmtId="0" fontId="3" fillId="0" borderId="41" xfId="0" applyFont="1" applyBorder="1" applyAlignment="1">
      <alignment horizontal="center"/>
    </xf>
    <xf numFmtId="0" fontId="13" fillId="10" borderId="11" xfId="0" applyFont="1" applyFill="1" applyBorder="1" applyAlignment="1">
      <alignment horizontal="center" vertical="center"/>
    </xf>
    <xf numFmtId="0" fontId="13" fillId="10" borderId="13" xfId="0" applyFont="1" applyFill="1" applyBorder="1" applyAlignment="1">
      <alignment horizontal="center" vertical="center"/>
    </xf>
    <xf numFmtId="0" fontId="2" fillId="8" borderId="28" xfId="0" applyFont="1" applyFill="1" applyBorder="1" applyAlignment="1">
      <alignment horizontal="center"/>
    </xf>
    <xf numFmtId="0" fontId="2" fillId="8" borderId="22" xfId="0" applyFont="1" applyFill="1" applyBorder="1" applyAlignment="1">
      <alignment horizontal="center"/>
    </xf>
    <xf numFmtId="0" fontId="2" fillId="8" borderId="25" xfId="0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4" borderId="19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6" borderId="7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19" xfId="0" applyFont="1" applyFill="1" applyBorder="1" applyAlignment="1">
      <alignment horizontal="center"/>
    </xf>
    <xf numFmtId="0" fontId="3" fillId="3" borderId="17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4" fillId="5" borderId="7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5" borderId="19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3" fillId="7" borderId="7" xfId="0" applyFont="1" applyFill="1" applyBorder="1" applyAlignment="1">
      <alignment horizontal="center" vertical="top" wrapText="1"/>
    </xf>
    <xf numFmtId="0" fontId="3" fillId="7" borderId="3" xfId="0" applyFont="1" applyFill="1" applyBorder="1" applyAlignment="1">
      <alignment horizontal="center" vertical="top" wrapText="1"/>
    </xf>
    <xf numFmtId="0" fontId="3" fillId="7" borderId="4" xfId="0" applyFont="1" applyFill="1" applyBorder="1" applyAlignment="1">
      <alignment horizontal="center" vertical="top" wrapText="1"/>
    </xf>
    <xf numFmtId="0" fontId="0" fillId="3" borderId="17" xfId="0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4" fillId="6" borderId="4" xfId="0" applyFont="1" applyFill="1" applyBorder="1" applyAlignment="1">
      <alignment horizontal="center"/>
    </xf>
    <xf numFmtId="0" fontId="5" fillId="0" borderId="7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4" fillId="2" borderId="7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164" fontId="5" fillId="3" borderId="2" xfId="0" applyNumberFormat="1" applyFont="1" applyFill="1" applyBorder="1" applyAlignment="1">
      <alignment horizontal="center" vertical="center"/>
    </xf>
    <xf numFmtId="164" fontId="5" fillId="3" borderId="19" xfId="0" applyNumberFormat="1" applyFont="1" applyFill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14" fontId="5" fillId="0" borderId="19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8" fillId="0" borderId="11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44" fontId="0" fillId="0" borderId="1" xfId="0" applyNumberFormat="1" applyBorder="1" applyAlignment="1">
      <alignment horizontal="center" vertical="center"/>
    </xf>
    <xf numFmtId="44" fontId="0" fillId="0" borderId="18" xfId="0" applyNumberFormat="1" applyBorder="1" applyAlignment="1">
      <alignment horizontal="center" vertical="center"/>
    </xf>
    <xf numFmtId="44" fontId="0" fillId="0" borderId="34" xfId="0" applyNumberFormat="1" applyBorder="1" applyAlignment="1">
      <alignment horizontal="center" vertical="center"/>
    </xf>
    <xf numFmtId="44" fontId="0" fillId="0" borderId="21" xfId="0" applyNumberFormat="1" applyBorder="1" applyAlignment="1">
      <alignment horizontal="center" vertical="center"/>
    </xf>
    <xf numFmtId="44" fontId="3" fillId="3" borderId="13" xfId="0" applyNumberFormat="1" applyFont="1" applyFill="1" applyBorder="1" applyAlignment="1">
      <alignment horizontal="center" vertical="center"/>
    </xf>
    <xf numFmtId="44" fontId="3" fillId="3" borderId="12" xfId="0" applyNumberFormat="1" applyFont="1" applyFill="1" applyBorder="1" applyAlignment="1">
      <alignment horizontal="center" vertical="center"/>
    </xf>
    <xf numFmtId="0" fontId="0" fillId="0" borderId="29" xfId="0" applyBorder="1" applyAlignment="1">
      <alignment horizontal="left" vertical="top" wrapText="1"/>
    </xf>
    <xf numFmtId="0" fontId="0" fillId="0" borderId="30" xfId="0" applyBorder="1" applyAlignment="1">
      <alignment horizontal="left" vertical="top" wrapText="1"/>
    </xf>
    <xf numFmtId="0" fontId="0" fillId="0" borderId="31" xfId="0" applyBorder="1" applyAlignment="1">
      <alignment horizontal="left" vertical="top" wrapText="1"/>
    </xf>
    <xf numFmtId="0" fontId="0" fillId="0" borderId="23" xfId="0" applyBorder="1" applyAlignment="1">
      <alignment horizontal="left" vertical="top" wrapText="1"/>
    </xf>
    <xf numFmtId="0" fontId="0" fillId="0" borderId="24" xfId="0" applyBorder="1" applyAlignment="1">
      <alignment horizontal="left" vertical="top" wrapText="1"/>
    </xf>
    <xf numFmtId="0" fontId="0" fillId="0" borderId="32" xfId="0" applyBorder="1" applyAlignment="1">
      <alignment horizontal="left" vertical="top" wrapText="1"/>
    </xf>
    <xf numFmtId="0" fontId="3" fillId="7" borderId="17" xfId="0" applyFont="1" applyFill="1" applyBorder="1" applyAlignment="1">
      <alignment horizontal="center" vertical="center" wrapText="1"/>
    </xf>
    <xf numFmtId="0" fontId="2" fillId="8" borderId="14" xfId="0" applyFont="1" applyFill="1" applyBorder="1" applyAlignment="1">
      <alignment horizontal="center"/>
    </xf>
    <xf numFmtId="0" fontId="2" fillId="8" borderId="26" xfId="0" applyFont="1" applyFill="1" applyBorder="1" applyAlignment="1">
      <alignment horizontal="center"/>
    </xf>
    <xf numFmtId="0" fontId="2" fillId="8" borderId="15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 vertical="center"/>
    </xf>
    <xf numFmtId="0" fontId="3" fillId="7" borderId="18" xfId="0" applyFont="1" applyFill="1" applyBorder="1" applyAlignment="1">
      <alignment horizontal="center" vertical="center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7" borderId="14" xfId="0" applyFont="1" applyFill="1" applyBorder="1" applyAlignment="1">
      <alignment horizontal="center" vertical="center" wrapText="1"/>
    </xf>
    <xf numFmtId="0" fontId="3" fillId="7" borderId="36" xfId="0" applyFont="1" applyFill="1" applyBorder="1" applyAlignment="1">
      <alignment horizontal="center" vertical="center" wrapText="1"/>
    </xf>
    <xf numFmtId="0" fontId="3" fillId="7" borderId="26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7" borderId="4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3" fillId="7" borderId="14" xfId="0" applyFont="1" applyFill="1" applyBorder="1" applyAlignment="1">
      <alignment horizontal="center" vertical="center"/>
    </xf>
    <xf numFmtId="0" fontId="3" fillId="7" borderId="15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/>
    </xf>
    <xf numFmtId="0" fontId="2" fillId="8" borderId="13" xfId="0" applyFont="1" applyFill="1" applyBorder="1" applyAlignment="1">
      <alignment horizontal="center"/>
    </xf>
    <xf numFmtId="0" fontId="2" fillId="8" borderId="12" xfId="0" applyFont="1" applyFill="1" applyBorder="1" applyAlignment="1">
      <alignment horizontal="center"/>
    </xf>
    <xf numFmtId="0" fontId="8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2" fillId="8" borderId="8" xfId="0" applyFont="1" applyFill="1" applyBorder="1" applyAlignment="1">
      <alignment horizontal="center"/>
    </xf>
    <xf numFmtId="0" fontId="2" fillId="8" borderId="6" xfId="0" applyFont="1" applyFill="1" applyBorder="1" applyAlignment="1">
      <alignment horizontal="center"/>
    </xf>
    <xf numFmtId="0" fontId="2" fillId="8" borderId="16" xfId="0" applyFont="1" applyFill="1" applyBorder="1" applyAlignment="1">
      <alignment horizontal="center"/>
    </xf>
    <xf numFmtId="0" fontId="3" fillId="3" borderId="29" xfId="0" applyFont="1" applyFill="1" applyBorder="1" applyAlignment="1">
      <alignment horizontal="center"/>
    </xf>
    <xf numFmtId="0" fontId="3" fillId="3" borderId="30" xfId="0" applyFont="1" applyFill="1" applyBorder="1" applyAlignment="1">
      <alignment horizontal="center"/>
    </xf>
    <xf numFmtId="44" fontId="0" fillId="0" borderId="37" xfId="0" applyNumberFormat="1" applyBorder="1" applyAlignment="1">
      <alignment horizontal="center" vertical="center"/>
    </xf>
    <xf numFmtId="44" fontId="0" fillId="0" borderId="38" xfId="0" applyNumberFormat="1" applyBorder="1" applyAlignment="1">
      <alignment horizontal="center" vertical="center"/>
    </xf>
    <xf numFmtId="0" fontId="0" fillId="0" borderId="43" xfId="0" applyBorder="1" applyAlignment="1">
      <alignment horizontal="left" vertical="top" wrapText="1"/>
    </xf>
    <xf numFmtId="0" fontId="0" fillId="0" borderId="44" xfId="0" applyBorder="1" applyAlignment="1">
      <alignment horizontal="left" vertical="top" wrapText="1"/>
    </xf>
    <xf numFmtId="0" fontId="0" fillId="0" borderId="45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34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44" fontId="3" fillId="0" borderId="30" xfId="0" applyNumberFormat="1" applyFont="1" applyBorder="1" applyAlignment="1">
      <alignment horizontal="center" vertical="center"/>
    </xf>
    <xf numFmtId="44" fontId="3" fillId="0" borderId="24" xfId="0" applyNumberFormat="1" applyFont="1" applyBorder="1" applyAlignment="1">
      <alignment horizontal="center" vertical="center"/>
    </xf>
    <xf numFmtId="44" fontId="0" fillId="0" borderId="37" xfId="0" applyNumberFormat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2" fillId="8" borderId="14" xfId="0" applyFont="1" applyFill="1" applyBorder="1" applyAlignment="1">
      <alignment horizontal="center" vertical="center"/>
    </xf>
    <xf numFmtId="0" fontId="2" fillId="8" borderId="26" xfId="0" applyFont="1" applyFill="1" applyBorder="1" applyAlignment="1">
      <alignment horizontal="center" vertical="center"/>
    </xf>
    <xf numFmtId="0" fontId="2" fillId="8" borderId="15" xfId="0" applyFont="1" applyFill="1" applyBorder="1" applyAlignment="1">
      <alignment horizontal="center" vertical="center"/>
    </xf>
  </cellXfs>
  <cellStyles count="3">
    <cellStyle name="Moeda" xfId="1" builtinId="4"/>
    <cellStyle name="Normal" xfId="0" builtinId="0"/>
    <cellStyle name="Porcentagem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1</xdr:row>
      <xdr:rowOff>161925</xdr:rowOff>
    </xdr:from>
    <xdr:to>
      <xdr:col>2</xdr:col>
      <xdr:colOff>1127582</xdr:colOff>
      <xdr:row>1</xdr:row>
      <xdr:rowOff>514350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161925"/>
          <a:ext cx="1594307" cy="352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J16"/>
  <sheetViews>
    <sheetView showGridLines="0" zoomScale="91" zoomScaleNormal="91" workbookViewId="0">
      <selection activeCell="I9" sqref="I9"/>
    </sheetView>
  </sheetViews>
  <sheetFormatPr defaultRowHeight="15"/>
  <cols>
    <col min="2" max="2" width="7.7109375" bestFit="1" customWidth="1"/>
    <col min="3" max="3" width="54" style="32" customWidth="1"/>
    <col min="4" max="4" width="22.7109375" style="32" bestFit="1" customWidth="1"/>
    <col min="5" max="5" width="20.7109375" style="32" bestFit="1" customWidth="1"/>
    <col min="6" max="6" width="18.5703125" style="32" bestFit="1" customWidth="1"/>
    <col min="7" max="7" width="17" bestFit="1" customWidth="1"/>
    <col min="9" max="9" width="16.85546875" customWidth="1"/>
    <col min="10" max="10" width="23.5703125" customWidth="1"/>
  </cols>
  <sheetData>
    <row r="1" spans="2:10" ht="15.75" thickBot="1"/>
    <row r="2" spans="2:10" s="26" customFormat="1" ht="54.95" customHeight="1" thickBot="1">
      <c r="B2" s="140" t="s">
        <v>123</v>
      </c>
      <c r="C2" s="141"/>
      <c r="D2" s="141"/>
      <c r="E2" s="141"/>
      <c r="F2" s="141"/>
      <c r="G2" s="142"/>
    </row>
    <row r="3" spans="2:10" ht="15.75" thickBot="1">
      <c r="B3" s="143" t="s">
        <v>122</v>
      </c>
      <c r="C3" s="144"/>
      <c r="D3" s="144"/>
      <c r="E3" s="144"/>
      <c r="F3" s="144"/>
      <c r="G3" s="145"/>
    </row>
    <row r="4" spans="2:10">
      <c r="B4" s="119" t="s">
        <v>229</v>
      </c>
      <c r="C4" s="120" t="s">
        <v>231</v>
      </c>
      <c r="D4" s="120" t="s">
        <v>232</v>
      </c>
      <c r="E4" s="120" t="s">
        <v>233</v>
      </c>
      <c r="F4" s="120" t="s">
        <v>238</v>
      </c>
      <c r="G4" s="121" t="s">
        <v>239</v>
      </c>
    </row>
    <row r="5" spans="2:10">
      <c r="B5" s="115" t="s">
        <v>230</v>
      </c>
      <c r="C5" s="109" t="s">
        <v>278</v>
      </c>
      <c r="D5" s="110">
        <f>TRUNC('MANUT - 7SR - Módulos 1 a 6'!E120,2)</f>
        <v>6085.43</v>
      </c>
      <c r="E5" s="111">
        <f>'MANUT - 7SR - Módulos 1 a 6'!E11</f>
        <v>1</v>
      </c>
      <c r="F5" s="110">
        <f>TRUNC(E5*D5,2)</f>
        <v>6085.43</v>
      </c>
      <c r="G5" s="116">
        <f>TRUNC(F5*12,2)</f>
        <v>73025.16</v>
      </c>
    </row>
    <row r="6" spans="2:10">
      <c r="B6" s="115" t="s">
        <v>125</v>
      </c>
      <c r="C6" s="109" t="s">
        <v>237</v>
      </c>
      <c r="D6" s="110">
        <f>TRUNC('SG 7SR - Módulos 1 a 6'!E121,2)</f>
        <v>6388.79</v>
      </c>
      <c r="E6" s="111">
        <f>'SG 7SR - Módulos 1 a 6'!E11</f>
        <v>8</v>
      </c>
      <c r="F6" s="110">
        <f>TRUNC(E6*D6,2)</f>
        <v>51110.32</v>
      </c>
      <c r="G6" s="116">
        <f>TRUNC(F6*12,2)</f>
        <v>613323.84</v>
      </c>
    </row>
    <row r="7" spans="2:10">
      <c r="B7" s="115" t="s">
        <v>125</v>
      </c>
      <c r="C7" s="109" t="s">
        <v>236</v>
      </c>
      <c r="D7" s="110">
        <f>TRUNC('SG ESC - Módulos 1 a 6'!E120,2)</f>
        <v>3479.11</v>
      </c>
      <c r="E7" s="111">
        <f>'SG ESC - Módulos 1 a 6'!E10</f>
        <v>3</v>
      </c>
      <c r="F7" s="110">
        <f>TRUNC(E7*D7,2)</f>
        <v>10437.33</v>
      </c>
      <c r="G7" s="116">
        <f>TRUNC(F7*12,2)</f>
        <v>125247.96</v>
      </c>
    </row>
    <row r="8" spans="2:10" ht="15.75" thickBot="1">
      <c r="B8" s="117" t="s">
        <v>165</v>
      </c>
      <c r="C8" s="112" t="s">
        <v>279</v>
      </c>
      <c r="D8" s="113">
        <f>TRUNC('COP 7SR - Módulos 1 a 6'!E120,2)</f>
        <v>6763.82</v>
      </c>
      <c r="E8" s="114">
        <f>'COP 7SR - Módulos 1 a 6'!E11</f>
        <v>1</v>
      </c>
      <c r="F8" s="113">
        <f>TRUNC(E8*D8,2)</f>
        <v>6763.82</v>
      </c>
      <c r="G8" s="118">
        <f>TRUNC(F8*12,2)</f>
        <v>81165.84</v>
      </c>
    </row>
    <row r="9" spans="2:10" ht="15.75" thickBot="1">
      <c r="B9" s="146" t="s">
        <v>86</v>
      </c>
      <c r="C9" s="147"/>
      <c r="D9" s="147"/>
      <c r="E9" s="95">
        <f>SUM(E5:E8)</f>
        <v>13</v>
      </c>
      <c r="F9" s="93">
        <f>TRUNC(SUM(F5:F8),2)</f>
        <v>74396.899999999994</v>
      </c>
      <c r="G9" s="94">
        <f>TRUNC(SUM(G5:G8),2)</f>
        <v>892762.8</v>
      </c>
      <c r="I9" s="134"/>
      <c r="J9" s="135"/>
    </row>
    <row r="10" spans="2:10">
      <c r="I10" s="124"/>
    </row>
    <row r="14" spans="2:10">
      <c r="I14" s="123"/>
    </row>
    <row r="15" spans="2:10">
      <c r="I15" s="122"/>
    </row>
    <row r="16" spans="2:10">
      <c r="I16" s="122"/>
    </row>
  </sheetData>
  <mergeCells count="3">
    <mergeCell ref="B2:G2"/>
    <mergeCell ref="B3:G3"/>
    <mergeCell ref="B9:D9"/>
  </mergeCells>
  <phoneticPr fontId="17" type="noConversion"/>
  <pageMargins left="0.51181102362204722" right="0.51181102362204722" top="0.78740157480314965" bottom="0.78740157480314965" header="0.31496062992125984" footer="0.31496062992125984"/>
  <pageSetup paperSize="9" scale="55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H120"/>
  <sheetViews>
    <sheetView showGridLines="0" topLeftCell="A106" zoomScale="96" zoomScaleNormal="96" workbookViewId="0">
      <selection activeCell="C105" sqref="C105"/>
    </sheetView>
  </sheetViews>
  <sheetFormatPr defaultRowHeight="15"/>
  <cols>
    <col min="2" max="2" width="3.5703125" bestFit="1" customWidth="1"/>
    <col min="3" max="3" width="82.7109375" bestFit="1" customWidth="1"/>
    <col min="4" max="4" width="17.7109375" style="26" customWidth="1"/>
    <col min="5" max="5" width="17.7109375" style="91" customWidth="1"/>
    <col min="6" max="6" width="12.7109375" bestFit="1" customWidth="1"/>
  </cols>
  <sheetData>
    <row r="1" spans="2:5" ht="15.75" thickBot="1"/>
    <row r="2" spans="2:5" ht="19.5" customHeight="1" thickBot="1">
      <c r="B2" s="189" t="s">
        <v>259</v>
      </c>
      <c r="C2" s="190"/>
      <c r="D2" s="190"/>
      <c r="E2" s="191"/>
    </row>
    <row r="3" spans="2:5" ht="18.75" customHeight="1">
      <c r="B3" s="192" t="s">
        <v>0</v>
      </c>
      <c r="C3" s="193"/>
      <c r="D3" s="193"/>
      <c r="E3" s="194"/>
    </row>
    <row r="4" spans="2:5">
      <c r="B4" s="195" t="s">
        <v>241</v>
      </c>
      <c r="C4" s="196"/>
      <c r="D4" s="196"/>
      <c r="E4" s="197"/>
    </row>
    <row r="5" spans="2:5">
      <c r="B5" s="177" t="s">
        <v>1</v>
      </c>
      <c r="C5" s="178"/>
      <c r="D5" s="178"/>
      <c r="E5" s="179"/>
    </row>
    <row r="6" spans="2:5">
      <c r="B6" s="174" t="s">
        <v>2</v>
      </c>
      <c r="C6" s="175"/>
      <c r="D6" s="176"/>
      <c r="E6" s="92"/>
    </row>
    <row r="7" spans="2:5">
      <c r="B7" s="174" t="s">
        <v>3</v>
      </c>
      <c r="C7" s="175"/>
      <c r="D7" s="176"/>
      <c r="E7" s="92" t="s">
        <v>4</v>
      </c>
    </row>
    <row r="8" spans="2:5">
      <c r="B8" s="174" t="s">
        <v>5</v>
      </c>
      <c r="C8" s="175"/>
      <c r="D8" s="176"/>
      <c r="E8" s="92" t="s">
        <v>282</v>
      </c>
    </row>
    <row r="9" spans="2:5">
      <c r="B9" s="174" t="s">
        <v>6</v>
      </c>
      <c r="C9" s="175"/>
      <c r="D9" s="176"/>
      <c r="E9" s="92" t="s">
        <v>258</v>
      </c>
    </row>
    <row r="10" spans="2:5">
      <c r="B10" s="174" t="s">
        <v>7</v>
      </c>
      <c r="C10" s="175"/>
      <c r="D10" s="176"/>
      <c r="E10" s="92" t="s">
        <v>8</v>
      </c>
    </row>
    <row r="11" spans="2:5">
      <c r="B11" s="174" t="s">
        <v>121</v>
      </c>
      <c r="C11" s="175"/>
      <c r="D11" s="176"/>
      <c r="E11" s="92">
        <v>1</v>
      </c>
    </row>
    <row r="12" spans="2:5">
      <c r="B12" s="174" t="s">
        <v>9</v>
      </c>
      <c r="C12" s="175"/>
      <c r="D12" s="176"/>
      <c r="E12" s="92">
        <v>12</v>
      </c>
    </row>
    <row r="13" spans="2:5">
      <c r="B13" s="174" t="s">
        <v>10</v>
      </c>
      <c r="C13" s="175"/>
      <c r="D13" s="176"/>
      <c r="E13" s="92"/>
    </row>
    <row r="14" spans="2:5">
      <c r="B14" s="174" t="s">
        <v>11</v>
      </c>
      <c r="C14" s="175"/>
      <c r="D14" s="176"/>
      <c r="E14" s="92"/>
    </row>
    <row r="15" spans="2:5">
      <c r="B15" s="36"/>
      <c r="C15" s="28"/>
      <c r="D15" s="28"/>
      <c r="E15" s="81"/>
    </row>
    <row r="16" spans="2:5">
      <c r="B16" s="177" t="s">
        <v>12</v>
      </c>
      <c r="C16" s="178"/>
      <c r="D16" s="178"/>
      <c r="E16" s="179"/>
    </row>
    <row r="17" spans="2:5">
      <c r="B17" s="9">
        <v>1</v>
      </c>
      <c r="C17" s="1" t="s">
        <v>13</v>
      </c>
      <c r="D17" s="180" t="s">
        <v>258</v>
      </c>
      <c r="E17" s="181"/>
    </row>
    <row r="18" spans="2:5">
      <c r="B18" s="9">
        <v>2</v>
      </c>
      <c r="C18" s="1" t="s">
        <v>14</v>
      </c>
      <c r="D18" s="180" t="s">
        <v>125</v>
      </c>
      <c r="E18" s="181"/>
    </row>
    <row r="19" spans="2:5">
      <c r="B19" s="9">
        <v>3</v>
      </c>
      <c r="C19" s="1" t="s">
        <v>240</v>
      </c>
      <c r="D19" s="182">
        <v>2015.04</v>
      </c>
      <c r="E19" s="183"/>
    </row>
    <row r="20" spans="2:5">
      <c r="B20" s="9">
        <v>4</v>
      </c>
      <c r="C20" s="1" t="s">
        <v>15</v>
      </c>
      <c r="D20" s="180" t="s">
        <v>257</v>
      </c>
      <c r="E20" s="181"/>
    </row>
    <row r="21" spans="2:5">
      <c r="B21" s="9">
        <v>5</v>
      </c>
      <c r="C21" s="1" t="s">
        <v>16</v>
      </c>
      <c r="D21" s="184">
        <v>46023</v>
      </c>
      <c r="E21" s="185"/>
    </row>
    <row r="22" spans="2:5">
      <c r="B22" s="186"/>
      <c r="C22" s="187"/>
      <c r="D22" s="187"/>
      <c r="E22" s="188"/>
    </row>
    <row r="23" spans="2:5">
      <c r="B23" s="153" t="s">
        <v>17</v>
      </c>
      <c r="C23" s="154"/>
      <c r="D23" s="154"/>
      <c r="E23" s="155"/>
    </row>
    <row r="24" spans="2:5">
      <c r="B24" s="8">
        <v>1</v>
      </c>
      <c r="C24" s="3" t="s">
        <v>18</v>
      </c>
      <c r="D24" s="15" t="s">
        <v>19</v>
      </c>
      <c r="E24" s="38" t="s">
        <v>20</v>
      </c>
    </row>
    <row r="25" spans="2:5">
      <c r="B25" s="8" t="s">
        <v>21</v>
      </c>
      <c r="C25" s="1" t="s">
        <v>22</v>
      </c>
      <c r="D25" s="16"/>
      <c r="E25" s="39">
        <f>D19</f>
        <v>2015.04</v>
      </c>
    </row>
    <row r="26" spans="2:5">
      <c r="B26" s="8" t="s">
        <v>23</v>
      </c>
      <c r="C26" s="1" t="s">
        <v>24</v>
      </c>
      <c r="D26" s="17">
        <v>0.3</v>
      </c>
      <c r="E26" s="39">
        <v>0</v>
      </c>
    </row>
    <row r="27" spans="2:5">
      <c r="B27" s="8" t="s">
        <v>25</v>
      </c>
      <c r="C27" s="1" t="s">
        <v>26</v>
      </c>
      <c r="D27" s="17" t="s">
        <v>27</v>
      </c>
      <c r="E27" s="39">
        <v>0</v>
      </c>
    </row>
    <row r="28" spans="2:5">
      <c r="B28" s="8" t="s">
        <v>28</v>
      </c>
      <c r="C28" s="1" t="s">
        <v>29</v>
      </c>
      <c r="D28" s="17">
        <v>0.2</v>
      </c>
      <c r="E28" s="39">
        <v>0</v>
      </c>
    </row>
    <row r="29" spans="2:5">
      <c r="B29" s="8" t="s">
        <v>30</v>
      </c>
      <c r="C29" s="1" t="s">
        <v>31</v>
      </c>
      <c r="D29" s="18"/>
      <c r="E29" s="39">
        <v>0</v>
      </c>
    </row>
    <row r="30" spans="2:5">
      <c r="B30" s="8" t="s">
        <v>32</v>
      </c>
      <c r="C30" s="1" t="s">
        <v>33</v>
      </c>
      <c r="D30" s="18"/>
      <c r="E30" s="39">
        <v>0</v>
      </c>
    </row>
    <row r="31" spans="2:5">
      <c r="B31" s="8" t="s">
        <v>34</v>
      </c>
      <c r="C31" s="1" t="s">
        <v>35</v>
      </c>
      <c r="D31" s="17"/>
      <c r="E31" s="39">
        <v>0</v>
      </c>
    </row>
    <row r="32" spans="2:5">
      <c r="B32" s="151" t="s">
        <v>36</v>
      </c>
      <c r="C32" s="152"/>
      <c r="D32" s="3"/>
      <c r="E32" s="43">
        <f>TRUNC(SUM(E25:E31),2)</f>
        <v>2015.04</v>
      </c>
    </row>
    <row r="33" spans="2:8">
      <c r="B33" s="151"/>
      <c r="C33" s="157"/>
      <c r="D33" s="157"/>
      <c r="E33" s="167"/>
    </row>
    <row r="34" spans="2:8">
      <c r="B34" s="153" t="s">
        <v>37</v>
      </c>
      <c r="C34" s="154"/>
      <c r="D34" s="154"/>
      <c r="E34" s="155"/>
    </row>
    <row r="35" spans="2:8">
      <c r="B35" s="151" t="s">
        <v>38</v>
      </c>
      <c r="C35" s="152"/>
      <c r="D35" s="15" t="s">
        <v>19</v>
      </c>
      <c r="E35" s="38" t="s">
        <v>20</v>
      </c>
    </row>
    <row r="36" spans="2:8">
      <c r="B36" s="8" t="s">
        <v>21</v>
      </c>
      <c r="C36" s="1" t="s">
        <v>85</v>
      </c>
      <c r="D36" s="19">
        <v>8.3299999999999999E-2</v>
      </c>
      <c r="E36" s="39">
        <f>$E$32*D36</f>
        <v>167.85283200000001</v>
      </c>
    </row>
    <row r="37" spans="2:8">
      <c r="B37" s="8" t="s">
        <v>23</v>
      </c>
      <c r="C37" s="1" t="s">
        <v>87</v>
      </c>
      <c r="D37" s="19">
        <v>2.7799999999999998E-2</v>
      </c>
      <c r="E37" s="39">
        <f>D37*E32</f>
        <v>56.018111999999995</v>
      </c>
      <c r="F37" s="13"/>
      <c r="G37" s="13"/>
      <c r="H37" s="14"/>
    </row>
    <row r="38" spans="2:8">
      <c r="B38" s="151" t="s">
        <v>39</v>
      </c>
      <c r="C38" s="152"/>
      <c r="D38" s="20">
        <f>TRUNC(SUM(D36:D37),4)</f>
        <v>0.1111</v>
      </c>
      <c r="E38" s="43">
        <f>TRUNC(SUM(E36:E37),2)</f>
        <v>223.87</v>
      </c>
      <c r="F38" s="49"/>
    </row>
    <row r="39" spans="2:8">
      <c r="B39" s="163"/>
      <c r="C39" s="164"/>
      <c r="D39" s="164"/>
      <c r="E39" s="165"/>
    </row>
    <row r="40" spans="2:8">
      <c r="B40" s="151" t="s">
        <v>40</v>
      </c>
      <c r="C40" s="152"/>
      <c r="D40" s="15" t="s">
        <v>19</v>
      </c>
      <c r="E40" s="38" t="s">
        <v>20</v>
      </c>
    </row>
    <row r="41" spans="2:8">
      <c r="B41" s="8" t="s">
        <v>21</v>
      </c>
      <c r="C41" s="1" t="s">
        <v>41</v>
      </c>
      <c r="D41" s="19">
        <v>0.2</v>
      </c>
      <c r="E41" s="39">
        <f>($E$32+$E$38)*D41</f>
        <v>447.78199999999998</v>
      </c>
    </row>
    <row r="42" spans="2:8">
      <c r="B42" s="8" t="s">
        <v>23</v>
      </c>
      <c r="C42" s="1" t="s">
        <v>42</v>
      </c>
      <c r="D42" s="19">
        <v>2.5000000000000001E-2</v>
      </c>
      <c r="E42" s="39">
        <f t="shared" ref="E42:E48" si="0">($E$32+$E$38)*D42</f>
        <v>55.972749999999998</v>
      </c>
    </row>
    <row r="43" spans="2:8" s="131" customFormat="1" ht="30" customHeight="1">
      <c r="B43" s="8" t="s">
        <v>25</v>
      </c>
      <c r="C43" s="27" t="s">
        <v>88</v>
      </c>
      <c r="D43" s="19">
        <v>0.02</v>
      </c>
      <c r="E43" s="39">
        <f>($E$32+$E$38)*D43</f>
        <v>44.778199999999998</v>
      </c>
    </row>
    <row r="44" spans="2:8">
      <c r="B44" s="8" t="s">
        <v>28</v>
      </c>
      <c r="C44" s="1" t="s">
        <v>43</v>
      </c>
      <c r="D44" s="19">
        <v>1.4999999999999999E-2</v>
      </c>
      <c r="E44" s="39">
        <f t="shared" si="0"/>
        <v>33.583649999999999</v>
      </c>
    </row>
    <row r="45" spans="2:8">
      <c r="B45" s="8" t="s">
        <v>30</v>
      </c>
      <c r="C45" s="1" t="s">
        <v>44</v>
      </c>
      <c r="D45" s="19">
        <v>0.01</v>
      </c>
      <c r="E45" s="39">
        <f t="shared" si="0"/>
        <v>22.389099999999999</v>
      </c>
    </row>
    <row r="46" spans="2:8">
      <c r="B46" s="8" t="s">
        <v>32</v>
      </c>
      <c r="C46" s="1" t="s">
        <v>45</v>
      </c>
      <c r="D46" s="19">
        <v>6.0000000000000001E-3</v>
      </c>
      <c r="E46" s="39">
        <f t="shared" si="0"/>
        <v>13.43346</v>
      </c>
    </row>
    <row r="47" spans="2:8">
      <c r="B47" s="8" t="s">
        <v>34</v>
      </c>
      <c r="C47" s="1" t="s">
        <v>46</v>
      </c>
      <c r="D47" s="19">
        <v>2E-3</v>
      </c>
      <c r="E47" s="39">
        <f t="shared" si="0"/>
        <v>4.4778199999999995</v>
      </c>
    </row>
    <row r="48" spans="2:8">
      <c r="B48" s="8" t="s">
        <v>47</v>
      </c>
      <c r="C48" s="1" t="s">
        <v>48</v>
      </c>
      <c r="D48" s="19">
        <v>0.08</v>
      </c>
      <c r="E48" s="39">
        <f t="shared" si="0"/>
        <v>179.11279999999999</v>
      </c>
    </row>
    <row r="49" spans="2:5">
      <c r="B49" s="151" t="s">
        <v>49</v>
      </c>
      <c r="C49" s="152"/>
      <c r="D49" s="20">
        <f>SUM(D41:D48)</f>
        <v>0.35800000000000004</v>
      </c>
      <c r="E49" s="43">
        <f>TRUNC(SUM(E41:E48),2)</f>
        <v>801.52</v>
      </c>
    </row>
    <row r="50" spans="2:5">
      <c r="B50" s="163"/>
      <c r="C50" s="164"/>
      <c r="D50" s="164"/>
      <c r="E50" s="165"/>
    </row>
    <row r="51" spans="2:5">
      <c r="B51" s="151" t="s">
        <v>50</v>
      </c>
      <c r="C51" s="152"/>
      <c r="D51" s="20"/>
      <c r="E51" s="38" t="s">
        <v>20</v>
      </c>
    </row>
    <row r="52" spans="2:5">
      <c r="B52" s="8" t="s">
        <v>21</v>
      </c>
      <c r="C52" s="4" t="s">
        <v>127</v>
      </c>
      <c r="D52" s="21">
        <v>4</v>
      </c>
      <c r="E52" s="82">
        <f>(D52*2*22)-(E25*6%)</f>
        <v>55.0976</v>
      </c>
    </row>
    <row r="53" spans="2:5">
      <c r="B53" s="8" t="s">
        <v>23</v>
      </c>
      <c r="C53" s="4" t="s">
        <v>89</v>
      </c>
      <c r="D53" s="21">
        <v>505.99</v>
      </c>
      <c r="E53" s="125">
        <f>D53</f>
        <v>505.99</v>
      </c>
    </row>
    <row r="54" spans="2:5" s="131" customFormat="1">
      <c r="B54" s="8" t="s">
        <v>25</v>
      </c>
      <c r="C54" s="4" t="s">
        <v>51</v>
      </c>
      <c r="D54" s="22"/>
      <c r="E54" s="83">
        <v>5.82</v>
      </c>
    </row>
    <row r="55" spans="2:5" s="131" customFormat="1">
      <c r="B55" s="8" t="s">
        <v>25</v>
      </c>
      <c r="C55" s="4" t="s">
        <v>52</v>
      </c>
      <c r="D55" s="21"/>
      <c r="E55" s="82">
        <v>52.55</v>
      </c>
    </row>
    <row r="56" spans="2:5">
      <c r="B56" s="151" t="s">
        <v>53</v>
      </c>
      <c r="C56" s="152"/>
      <c r="D56" s="3"/>
      <c r="E56" s="43">
        <f>TRUNC(SUM(E52:E55),2)</f>
        <v>619.45000000000005</v>
      </c>
    </row>
    <row r="57" spans="2:5">
      <c r="B57" s="163"/>
      <c r="C57" s="164"/>
      <c r="D57" s="164"/>
      <c r="E57" s="165"/>
    </row>
    <row r="58" spans="2:5">
      <c r="B58" s="158" t="s">
        <v>54</v>
      </c>
      <c r="C58" s="173"/>
      <c r="D58" s="5"/>
      <c r="E58" s="84"/>
    </row>
    <row r="59" spans="2:5">
      <c r="B59" s="151" t="s">
        <v>55</v>
      </c>
      <c r="C59" s="152"/>
      <c r="D59" s="3"/>
      <c r="E59" s="38" t="s">
        <v>20</v>
      </c>
    </row>
    <row r="60" spans="2:5">
      <c r="B60" s="8" t="s">
        <v>56</v>
      </c>
      <c r="C60" s="1" t="s">
        <v>57</v>
      </c>
      <c r="D60" s="1"/>
      <c r="E60" s="39">
        <f>E38</f>
        <v>223.87</v>
      </c>
    </row>
    <row r="61" spans="2:5">
      <c r="B61" s="8" t="s">
        <v>58</v>
      </c>
      <c r="C61" s="1" t="s">
        <v>59</v>
      </c>
      <c r="D61" s="1"/>
      <c r="E61" s="39">
        <f>E49</f>
        <v>801.52</v>
      </c>
    </row>
    <row r="62" spans="2:5">
      <c r="B62" s="8" t="s">
        <v>60</v>
      </c>
      <c r="C62" s="1" t="s">
        <v>61</v>
      </c>
      <c r="D62" s="1"/>
      <c r="E62" s="39">
        <f>E56</f>
        <v>619.45000000000005</v>
      </c>
    </row>
    <row r="63" spans="2:5">
      <c r="B63" s="151" t="s">
        <v>62</v>
      </c>
      <c r="C63" s="152"/>
      <c r="D63" s="3"/>
      <c r="E63" s="43">
        <f>TRUNC(SUM(E60:E62),2)</f>
        <v>1644.84</v>
      </c>
    </row>
    <row r="64" spans="2:5">
      <c r="B64" s="163"/>
      <c r="C64" s="164"/>
      <c r="D64" s="164"/>
      <c r="E64" s="165"/>
    </row>
    <row r="65" spans="2:5">
      <c r="B65" s="153" t="s">
        <v>63</v>
      </c>
      <c r="C65" s="166"/>
      <c r="D65" s="2"/>
      <c r="E65" s="85"/>
    </row>
    <row r="66" spans="2:5">
      <c r="B66" s="8">
        <v>3</v>
      </c>
      <c r="C66" s="3" t="s">
        <v>64</v>
      </c>
      <c r="D66" s="15" t="s">
        <v>19</v>
      </c>
      <c r="E66" s="38" t="s">
        <v>20</v>
      </c>
    </row>
    <row r="67" spans="2:5">
      <c r="B67" s="8" t="s">
        <v>21</v>
      </c>
      <c r="C67" s="1" t="s">
        <v>65</v>
      </c>
      <c r="D67" s="19">
        <v>4.1999999999999997E-3</v>
      </c>
      <c r="E67" s="39">
        <f>$E$32*D67</f>
        <v>8.4631679999999996</v>
      </c>
    </row>
    <row r="68" spans="2:5">
      <c r="B68" s="8" t="s">
        <v>23</v>
      </c>
      <c r="C68" s="1" t="s">
        <v>66</v>
      </c>
      <c r="D68" s="19">
        <f>0.08*D67</f>
        <v>3.3599999999999998E-4</v>
      </c>
      <c r="E68" s="39">
        <f>D68*E32</f>
        <v>0.6770534399999999</v>
      </c>
    </row>
    <row r="69" spans="2:5">
      <c r="B69" s="8" t="s">
        <v>25</v>
      </c>
      <c r="C69" s="1" t="s">
        <v>67</v>
      </c>
      <c r="D69" s="19">
        <v>9.5999999999999992E-3</v>
      </c>
      <c r="E69" s="39">
        <f>$E$32*D69</f>
        <v>19.344383999999998</v>
      </c>
    </row>
    <row r="70" spans="2:5">
      <c r="B70" s="8" t="s">
        <v>28</v>
      </c>
      <c r="C70" s="1" t="s">
        <v>68</v>
      </c>
      <c r="D70" s="19">
        <v>1.9400000000000001E-2</v>
      </c>
      <c r="E70" s="39">
        <f>$E$32*D70</f>
        <v>39.091776000000003</v>
      </c>
    </row>
    <row r="71" spans="2:5">
      <c r="B71" s="8" t="s">
        <v>30</v>
      </c>
      <c r="C71" s="1" t="s">
        <v>69</v>
      </c>
      <c r="D71" s="19">
        <f>D49*D70</f>
        <v>6.9452000000000012E-3</v>
      </c>
      <c r="E71" s="39">
        <f t="shared" ref="E71:E72" si="1">$E$32*D71</f>
        <v>13.994855808000002</v>
      </c>
    </row>
    <row r="72" spans="2:5">
      <c r="B72" s="8" t="s">
        <v>32</v>
      </c>
      <c r="C72" s="1" t="s">
        <v>70</v>
      </c>
      <c r="D72" s="19">
        <v>3.04E-2</v>
      </c>
      <c r="E72" s="39">
        <f t="shared" si="1"/>
        <v>61.257216</v>
      </c>
    </row>
    <row r="73" spans="2:5">
      <c r="B73" s="151" t="s">
        <v>71</v>
      </c>
      <c r="C73" s="152"/>
      <c r="D73" s="20">
        <f>TRUNC(SUM(D67:D72),4)</f>
        <v>7.0800000000000002E-2</v>
      </c>
      <c r="E73" s="43">
        <f>TRUNC(SUM(E67:E72),2)</f>
        <v>142.82</v>
      </c>
    </row>
    <row r="74" spans="2:5">
      <c r="B74" s="151"/>
      <c r="C74" s="157"/>
      <c r="D74" s="157"/>
      <c r="E74" s="167"/>
    </row>
    <row r="75" spans="2:5" ht="15" customHeight="1">
      <c r="B75" s="153" t="s">
        <v>72</v>
      </c>
      <c r="C75" s="154"/>
      <c r="D75" s="154"/>
      <c r="E75" s="155"/>
    </row>
    <row r="76" spans="2:5" ht="15" customHeight="1">
      <c r="B76" s="168" t="s">
        <v>95</v>
      </c>
      <c r="C76" s="169"/>
      <c r="D76" s="170"/>
      <c r="E76" s="86" t="s">
        <v>20</v>
      </c>
    </row>
    <row r="77" spans="2:5" ht="15" customHeight="1">
      <c r="B77" s="171" t="s">
        <v>90</v>
      </c>
      <c r="C77" s="172"/>
      <c r="D77" s="48"/>
      <c r="E77" s="37">
        <f>D19</f>
        <v>2015.04</v>
      </c>
    </row>
    <row r="78" spans="2:5" ht="15" customHeight="1">
      <c r="B78" s="171" t="s">
        <v>91</v>
      </c>
      <c r="C78" s="172"/>
      <c r="D78" s="48"/>
      <c r="E78" s="37">
        <f>E63</f>
        <v>1644.84</v>
      </c>
    </row>
    <row r="79" spans="2:5" ht="15" customHeight="1">
      <c r="B79" s="171" t="s">
        <v>92</v>
      </c>
      <c r="C79" s="172"/>
      <c r="D79" s="48"/>
      <c r="E79" s="37">
        <f>1/12*E32*(1+D49)</f>
        <v>228.03536</v>
      </c>
    </row>
    <row r="80" spans="2:5" ht="15" customHeight="1">
      <c r="B80" s="171" t="s">
        <v>93</v>
      </c>
      <c r="C80" s="172"/>
      <c r="D80" s="48"/>
      <c r="E80" s="37">
        <f>-E53</f>
        <v>-505.99</v>
      </c>
    </row>
    <row r="81" spans="2:6" ht="15" customHeight="1">
      <c r="B81" s="171" t="s">
        <v>94</v>
      </c>
      <c r="C81" s="172"/>
      <c r="D81" s="48"/>
      <c r="E81" s="37">
        <f>E73</f>
        <v>142.82</v>
      </c>
    </row>
    <row r="82" spans="2:6" ht="15" customHeight="1">
      <c r="B82" s="161" t="s">
        <v>96</v>
      </c>
      <c r="C82" s="162"/>
      <c r="D82" s="15"/>
      <c r="E82" s="38">
        <f>TRUNC(SUM(E77:E81),2)</f>
        <v>3524.74</v>
      </c>
      <c r="F82" s="10"/>
    </row>
    <row r="83" spans="2:6">
      <c r="B83" s="46"/>
      <c r="C83" s="47"/>
      <c r="D83" s="23"/>
      <c r="E83" s="87"/>
    </row>
    <row r="84" spans="2:6">
      <c r="B84" s="151" t="s">
        <v>73</v>
      </c>
      <c r="C84" s="152"/>
      <c r="D84" s="15" t="s">
        <v>19</v>
      </c>
      <c r="E84" s="38" t="s">
        <v>20</v>
      </c>
    </row>
    <row r="85" spans="2:6">
      <c r="B85" s="8" t="s">
        <v>21</v>
      </c>
      <c r="C85" s="1" t="s">
        <v>98</v>
      </c>
      <c r="D85" s="19">
        <v>8.3330000000000001E-2</v>
      </c>
      <c r="E85" s="39">
        <f>$E$82*D85</f>
        <v>293.7165842</v>
      </c>
    </row>
    <row r="86" spans="2:6">
      <c r="B86" s="8" t="s">
        <v>23</v>
      </c>
      <c r="C86" s="1" t="s">
        <v>100</v>
      </c>
      <c r="D86" s="19">
        <v>4.15E-3</v>
      </c>
      <c r="E86" s="39">
        <f t="shared" ref="E86:E90" si="2">$E$82*D86</f>
        <v>14.627670999999999</v>
      </c>
    </row>
    <row r="87" spans="2:6">
      <c r="B87" s="8" t="s">
        <v>25</v>
      </c>
      <c r="C87" s="1" t="s">
        <v>102</v>
      </c>
      <c r="D87" s="19">
        <v>2.0000000000000001E-4</v>
      </c>
      <c r="E87" s="39">
        <f t="shared" si="2"/>
        <v>0.70494800000000002</v>
      </c>
    </row>
    <row r="88" spans="2:6">
      <c r="B88" s="8" t="s">
        <v>28</v>
      </c>
      <c r="C88" s="1" t="s">
        <v>99</v>
      </c>
      <c r="D88" s="19">
        <v>5.1000000000000004E-4</v>
      </c>
      <c r="E88" s="39">
        <f t="shared" si="2"/>
        <v>1.7976174</v>
      </c>
    </row>
    <row r="89" spans="2:6">
      <c r="B89" s="8" t="s">
        <v>30</v>
      </c>
      <c r="C89" s="1" t="s">
        <v>97</v>
      </c>
      <c r="D89" s="19">
        <v>1.1100000000000001E-3</v>
      </c>
      <c r="E89" s="39">
        <f t="shared" si="2"/>
        <v>3.9124614000000002</v>
      </c>
    </row>
    <row r="90" spans="2:6">
      <c r="B90" s="8" t="s">
        <v>32</v>
      </c>
      <c r="C90" s="1" t="s">
        <v>101</v>
      </c>
      <c r="D90" s="19">
        <v>3.8999999999999999E-4</v>
      </c>
      <c r="E90" s="39">
        <f t="shared" si="2"/>
        <v>1.3746486</v>
      </c>
    </row>
    <row r="91" spans="2:6">
      <c r="B91" s="151" t="s">
        <v>103</v>
      </c>
      <c r="C91" s="152"/>
      <c r="D91" s="20">
        <f>TRUNC(SUM(D85:D90),4)</f>
        <v>8.9599999999999999E-2</v>
      </c>
      <c r="E91" s="43">
        <f>TRUNC(SUM(E85:E90),2)</f>
        <v>316.13</v>
      </c>
    </row>
    <row r="92" spans="2:6">
      <c r="B92" s="6"/>
      <c r="C92" s="7"/>
      <c r="D92" s="7"/>
      <c r="E92" s="88"/>
    </row>
    <row r="93" spans="2:6">
      <c r="B93" s="153" t="s">
        <v>74</v>
      </c>
      <c r="C93" s="154"/>
      <c r="D93" s="154"/>
      <c r="E93" s="155"/>
    </row>
    <row r="94" spans="2:6">
      <c r="B94" s="8">
        <v>5</v>
      </c>
      <c r="C94" s="3" t="s">
        <v>75</v>
      </c>
      <c r="D94" s="15"/>
      <c r="E94" s="38" t="s">
        <v>20</v>
      </c>
    </row>
    <row r="95" spans="2:6">
      <c r="B95" s="8" t="s">
        <v>21</v>
      </c>
      <c r="C95" s="4" t="s">
        <v>119</v>
      </c>
      <c r="D95" s="22"/>
      <c r="E95" s="39">
        <f>'MANUT 7SR -  Insumos Módulo 5'!B66</f>
        <v>86.814166666666665</v>
      </c>
    </row>
    <row r="96" spans="2:6">
      <c r="B96" s="8" t="s">
        <v>23</v>
      </c>
      <c r="C96" s="4" t="s">
        <v>228</v>
      </c>
      <c r="D96" s="22"/>
      <c r="E96" s="39">
        <f>'MANUT 7SR -  Insumos Módulo 5'!B67</f>
        <v>312.35249999999996</v>
      </c>
    </row>
    <row r="97" spans="2:5">
      <c r="B97" s="151" t="s">
        <v>76</v>
      </c>
      <c r="C97" s="152"/>
      <c r="D97" s="20"/>
      <c r="E97" s="43">
        <f>TRUNC(SUM(E95:E96),2)</f>
        <v>399.16</v>
      </c>
    </row>
    <row r="98" spans="2:5">
      <c r="B98" s="6"/>
      <c r="C98" s="7"/>
      <c r="D98" s="7"/>
      <c r="E98" s="88"/>
    </row>
    <row r="99" spans="2:5">
      <c r="B99" s="153" t="s">
        <v>77</v>
      </c>
      <c r="C99" s="154"/>
      <c r="D99" s="154"/>
      <c r="E99" s="155"/>
    </row>
    <row r="100" spans="2:5">
      <c r="B100" s="8">
        <v>6</v>
      </c>
      <c r="C100" s="3" t="s">
        <v>78</v>
      </c>
      <c r="D100" s="15" t="s">
        <v>19</v>
      </c>
      <c r="E100" s="38" t="s">
        <v>20</v>
      </c>
    </row>
    <row r="101" spans="2:5" s="131" customFormat="1">
      <c r="B101" s="9" t="s">
        <v>21</v>
      </c>
      <c r="C101" s="1" t="s">
        <v>79</v>
      </c>
      <c r="D101" s="24">
        <v>0.05</v>
      </c>
      <c r="E101" s="39">
        <f>TRUNC(D101*E118,2)</f>
        <v>225.89</v>
      </c>
    </row>
    <row r="102" spans="2:5">
      <c r="B102" s="9" t="s">
        <v>23</v>
      </c>
      <c r="C102" s="156" t="s">
        <v>104</v>
      </c>
      <c r="D102" s="152"/>
      <c r="E102" s="39">
        <f>E101+E118</f>
        <v>4743.88</v>
      </c>
    </row>
    <row r="103" spans="2:5" s="131" customFormat="1">
      <c r="B103" s="9" t="s">
        <v>25</v>
      </c>
      <c r="C103" s="1" t="s">
        <v>80</v>
      </c>
      <c r="D103" s="24">
        <v>0.1</v>
      </c>
      <c r="E103" s="39">
        <f>TRUNC(D103*(E101+E118),2)</f>
        <v>474.38</v>
      </c>
    </row>
    <row r="104" spans="2:5">
      <c r="B104" s="40" t="s">
        <v>28</v>
      </c>
      <c r="C104" s="156" t="s">
        <v>107</v>
      </c>
      <c r="D104" s="152"/>
      <c r="E104" s="39">
        <f>E102+E103</f>
        <v>5218.26</v>
      </c>
    </row>
    <row r="105" spans="2:5" ht="66">
      <c r="B105" s="41" t="s">
        <v>30</v>
      </c>
      <c r="C105" s="29" t="s">
        <v>295</v>
      </c>
      <c r="D105" s="17">
        <v>0.14249999999999999</v>
      </c>
      <c r="E105" s="42">
        <f>(E104/(1-D105))*D105</f>
        <v>867.17440233236141</v>
      </c>
    </row>
    <row r="106" spans="2:5">
      <c r="B106" s="9" t="s">
        <v>108</v>
      </c>
      <c r="C106" s="1" t="s">
        <v>81</v>
      </c>
      <c r="D106" s="25">
        <v>7.5999999999999998E-2</v>
      </c>
      <c r="E106" s="39"/>
    </row>
    <row r="107" spans="2:5">
      <c r="B107" s="9" t="s">
        <v>109</v>
      </c>
      <c r="C107" s="1" t="s">
        <v>110</v>
      </c>
      <c r="D107" s="25">
        <v>1.6500000000000001E-2</v>
      </c>
      <c r="E107" s="39"/>
    </row>
    <row r="108" spans="2:5">
      <c r="B108" s="9" t="s">
        <v>111</v>
      </c>
      <c r="C108" s="1" t="s">
        <v>82</v>
      </c>
      <c r="D108" s="25">
        <v>0.05</v>
      </c>
      <c r="E108" s="39"/>
    </row>
    <row r="109" spans="2:5">
      <c r="B109" s="151" t="s">
        <v>112</v>
      </c>
      <c r="C109" s="157"/>
      <c r="D109" s="152"/>
      <c r="E109" s="43">
        <f>E101+E103+E105</f>
        <v>1567.4444023323613</v>
      </c>
    </row>
    <row r="110" spans="2:5">
      <c r="B110" s="44"/>
      <c r="C110" s="45"/>
      <c r="D110" s="45"/>
      <c r="E110" s="89"/>
    </row>
    <row r="111" spans="2:5">
      <c r="B111" s="158" t="s">
        <v>83</v>
      </c>
      <c r="C111" s="159"/>
      <c r="D111" s="159"/>
      <c r="E111" s="160"/>
    </row>
    <row r="112" spans="2:5">
      <c r="B112" s="151" t="s">
        <v>105</v>
      </c>
      <c r="C112" s="152"/>
      <c r="D112" s="3"/>
      <c r="E112" s="38" t="s">
        <v>20</v>
      </c>
    </row>
    <row r="113" spans="2:5">
      <c r="B113" s="9" t="s">
        <v>21</v>
      </c>
      <c r="C113" s="1" t="str">
        <f>B23</f>
        <v>MÓDULO 1 - COMPOSIÇÃO DA REMUNERAÇÃO</v>
      </c>
      <c r="D113" s="1"/>
      <c r="E113" s="39">
        <f>E32</f>
        <v>2015.04</v>
      </c>
    </row>
    <row r="114" spans="2:5">
      <c r="B114" s="9" t="s">
        <v>23</v>
      </c>
      <c r="C114" s="1" t="str">
        <f>B34</f>
        <v>MÓDULO 2 – ENCARGOS E BENEFÍCIOS ANUAIS, MENSAIS E DIÁRIOS</v>
      </c>
      <c r="D114" s="1"/>
      <c r="E114" s="39">
        <f>E63</f>
        <v>1644.84</v>
      </c>
    </row>
    <row r="115" spans="2:5">
      <c r="B115" s="9" t="s">
        <v>25</v>
      </c>
      <c r="C115" s="1" t="str">
        <f>B65</f>
        <v>MÓDULO 3 – PROVISÃO PARA RESCISÃO</v>
      </c>
      <c r="D115" s="1"/>
      <c r="E115" s="39">
        <f>E73</f>
        <v>142.82</v>
      </c>
    </row>
    <row r="116" spans="2:5">
      <c r="B116" s="9" t="s">
        <v>28</v>
      </c>
      <c r="C116" s="1" t="str">
        <f>B75</f>
        <v>MÓDULO 4 – CUSTO DE REPOSIÇÃO DO PROFISSIONAL AUSENTE</v>
      </c>
      <c r="D116" s="1"/>
      <c r="E116" s="39">
        <f>E91</f>
        <v>316.13</v>
      </c>
    </row>
    <row r="117" spans="2:5">
      <c r="B117" s="9" t="s">
        <v>30</v>
      </c>
      <c r="C117" s="1" t="str">
        <f>B93</f>
        <v>MÓDULO 5 – INSUMOS DIVERSOS</v>
      </c>
      <c r="D117" s="1"/>
      <c r="E117" s="39">
        <f>E97</f>
        <v>399.16</v>
      </c>
    </row>
    <row r="118" spans="2:5">
      <c r="B118" s="151" t="s">
        <v>106</v>
      </c>
      <c r="C118" s="157"/>
      <c r="D118" s="152"/>
      <c r="E118" s="43">
        <f>TRUNC(SUM(E113:E117),2)</f>
        <v>4517.99</v>
      </c>
    </row>
    <row r="119" spans="2:5">
      <c r="B119" s="9" t="s">
        <v>32</v>
      </c>
      <c r="C119" s="1" t="str">
        <f>B99</f>
        <v>MÓDULO 6 – CUSTOS INDIRETOS, TRIBUTOS E LUCRO</v>
      </c>
      <c r="D119" s="1"/>
      <c r="E119" s="39">
        <f>E109</f>
        <v>1567.4444023323613</v>
      </c>
    </row>
    <row r="120" spans="2:5" ht="15.75" thickBot="1">
      <c r="B120" s="148" t="s">
        <v>164</v>
      </c>
      <c r="C120" s="149"/>
      <c r="D120" s="150"/>
      <c r="E120" s="90">
        <f>TRUNC(E119+E118,2)</f>
        <v>6085.43</v>
      </c>
    </row>
  </sheetData>
  <mergeCells count="60">
    <mergeCell ref="B13:D13"/>
    <mergeCell ref="B2:E2"/>
    <mergeCell ref="B3:E3"/>
    <mergeCell ref="B4:E4"/>
    <mergeCell ref="B5:E5"/>
    <mergeCell ref="B6:D6"/>
    <mergeCell ref="B7:D7"/>
    <mergeCell ref="B8:D8"/>
    <mergeCell ref="B9:D9"/>
    <mergeCell ref="B10:D10"/>
    <mergeCell ref="B11:D11"/>
    <mergeCell ref="B12:D12"/>
    <mergeCell ref="B34:E34"/>
    <mergeCell ref="B14:D14"/>
    <mergeCell ref="B16:E16"/>
    <mergeCell ref="D17:E17"/>
    <mergeCell ref="D18:E18"/>
    <mergeCell ref="D19:E19"/>
    <mergeCell ref="D20:E20"/>
    <mergeCell ref="D21:E21"/>
    <mergeCell ref="B22:E22"/>
    <mergeCell ref="B23:E23"/>
    <mergeCell ref="B32:C32"/>
    <mergeCell ref="B33:E33"/>
    <mergeCell ref="B63:C63"/>
    <mergeCell ref="B35:C35"/>
    <mergeCell ref="B38:C38"/>
    <mergeCell ref="B39:E39"/>
    <mergeCell ref="B40:C40"/>
    <mergeCell ref="B49:C49"/>
    <mergeCell ref="B50:E50"/>
    <mergeCell ref="B51:C51"/>
    <mergeCell ref="B56:C56"/>
    <mergeCell ref="B57:E57"/>
    <mergeCell ref="B58:C58"/>
    <mergeCell ref="B59:C59"/>
    <mergeCell ref="B82:C82"/>
    <mergeCell ref="B64:E64"/>
    <mergeCell ref="B65:C65"/>
    <mergeCell ref="B73:C73"/>
    <mergeCell ref="B74:E74"/>
    <mergeCell ref="B75:E75"/>
    <mergeCell ref="B76:D76"/>
    <mergeCell ref="B77:C77"/>
    <mergeCell ref="B78:C78"/>
    <mergeCell ref="B79:C79"/>
    <mergeCell ref="B80:C80"/>
    <mergeCell ref="B81:C81"/>
    <mergeCell ref="B120:D120"/>
    <mergeCell ref="B84:C84"/>
    <mergeCell ref="B91:C91"/>
    <mergeCell ref="B93:E93"/>
    <mergeCell ref="B97:C97"/>
    <mergeCell ref="B99:E99"/>
    <mergeCell ref="C102:D102"/>
    <mergeCell ref="C104:D104"/>
    <mergeCell ref="B109:D109"/>
    <mergeCell ref="B111:E111"/>
    <mergeCell ref="B112:C112"/>
    <mergeCell ref="B118:D118"/>
  </mergeCells>
  <pageMargins left="0.511811024" right="0.511811024" top="0.78740157499999996" bottom="0.78740157499999996" header="0.31496062000000002" footer="0.31496062000000002"/>
  <pageSetup paperSize="9" scale="70" fitToHeight="0" orientation="portrait" r:id="rId1"/>
  <ignoredErrors>
    <ignoredError sqref="E6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72"/>
  <sheetViews>
    <sheetView showGridLines="0" topLeftCell="A37" zoomScaleNormal="100" workbookViewId="0">
      <selection activeCell="B68" sqref="B68:C68"/>
    </sheetView>
  </sheetViews>
  <sheetFormatPr defaultRowHeight="15"/>
  <cols>
    <col min="1" max="1" width="50.7109375" style="55" customWidth="1"/>
    <col min="2" max="2" width="8.85546875" bestFit="1" customWidth="1"/>
    <col min="3" max="3" width="14" bestFit="1" customWidth="1"/>
    <col min="4" max="4" width="14" style="32" bestFit="1" customWidth="1"/>
    <col min="5" max="5" width="12.7109375" style="32" bestFit="1" customWidth="1"/>
    <col min="6" max="6" width="15.140625" style="32" bestFit="1" customWidth="1"/>
    <col min="7" max="7" width="12.7109375" customWidth="1"/>
    <col min="8" max="8" width="11.42578125" bestFit="1" customWidth="1"/>
    <col min="9" max="9" width="10.5703125" bestFit="1" customWidth="1"/>
    <col min="10" max="10" width="11.42578125" bestFit="1" customWidth="1"/>
    <col min="11" max="11" width="10.5703125" bestFit="1" customWidth="1"/>
    <col min="12" max="12" width="12.140625" bestFit="1" customWidth="1"/>
  </cols>
  <sheetData>
    <row r="1" spans="1:7" ht="19.5" thickBot="1">
      <c r="A1" s="189" t="s">
        <v>260</v>
      </c>
      <c r="B1" s="190"/>
      <c r="C1" s="190"/>
      <c r="D1" s="190"/>
      <c r="E1" s="190"/>
      <c r="F1" s="190"/>
      <c r="G1" s="191"/>
    </row>
    <row r="2" spans="1:7" ht="18.75">
      <c r="A2" s="233" t="s">
        <v>120</v>
      </c>
      <c r="B2" s="234"/>
      <c r="C2" s="234"/>
      <c r="D2" s="234"/>
      <c r="E2" s="234"/>
      <c r="F2" s="234"/>
      <c r="G2" s="235"/>
    </row>
    <row r="3" spans="1:7">
      <c r="A3" s="236"/>
      <c r="B3" s="237"/>
      <c r="C3" s="237"/>
      <c r="D3" s="237"/>
      <c r="E3" s="237"/>
      <c r="F3" s="237"/>
      <c r="G3" s="96"/>
    </row>
    <row r="4" spans="1:7">
      <c r="A4" s="238" t="s">
        <v>227</v>
      </c>
      <c r="B4" s="239"/>
      <c r="C4" s="239"/>
      <c r="D4" s="239"/>
      <c r="E4" s="239"/>
      <c r="F4" s="239"/>
      <c r="G4" s="240"/>
    </row>
    <row r="5" spans="1:7">
      <c r="A5" s="53" t="s">
        <v>84</v>
      </c>
      <c r="B5" s="66" t="s">
        <v>114</v>
      </c>
      <c r="C5" s="66" t="s">
        <v>218</v>
      </c>
      <c r="D5" s="66" t="s">
        <v>115</v>
      </c>
      <c r="E5" s="12" t="s">
        <v>116</v>
      </c>
      <c r="F5" s="66" t="s">
        <v>217</v>
      </c>
      <c r="G5" s="12" t="s">
        <v>118</v>
      </c>
    </row>
    <row r="6" spans="1:7" ht="45">
      <c r="A6" s="128" t="s">
        <v>220</v>
      </c>
      <c r="B6" s="30" t="s">
        <v>135</v>
      </c>
      <c r="C6" s="30">
        <v>10</v>
      </c>
      <c r="D6" s="31">
        <v>21.5</v>
      </c>
      <c r="E6" s="34">
        <f>G6/12</f>
        <v>17.916666666666668</v>
      </c>
      <c r="F6" s="33">
        <f>D6*C6/2</f>
        <v>107.5</v>
      </c>
      <c r="G6" s="34">
        <f>D6*C6</f>
        <v>215</v>
      </c>
    </row>
    <row r="7" spans="1:7" ht="30">
      <c r="A7" s="129" t="s">
        <v>221</v>
      </c>
      <c r="B7" s="30" t="s">
        <v>135</v>
      </c>
      <c r="C7" s="30">
        <v>10</v>
      </c>
      <c r="D7" s="31">
        <v>61.2</v>
      </c>
      <c r="E7" s="34">
        <f t="shared" ref="E7:E11" si="0">G7/12</f>
        <v>51</v>
      </c>
      <c r="F7" s="33">
        <f t="shared" ref="F7:F10" si="1">D7*C7/2</f>
        <v>306</v>
      </c>
      <c r="G7" s="34">
        <f>D7*C7</f>
        <v>612</v>
      </c>
    </row>
    <row r="8" spans="1:7">
      <c r="A8" s="129" t="s">
        <v>225</v>
      </c>
      <c r="B8" s="30" t="s">
        <v>224</v>
      </c>
      <c r="C8" s="30">
        <v>10</v>
      </c>
      <c r="D8" s="31">
        <v>12.5</v>
      </c>
      <c r="E8" s="34">
        <f t="shared" si="0"/>
        <v>10.416666666666666</v>
      </c>
      <c r="F8" s="33">
        <f t="shared" si="1"/>
        <v>62.5</v>
      </c>
      <c r="G8" s="34">
        <f>D8*C8</f>
        <v>125</v>
      </c>
    </row>
    <row r="9" spans="1:7">
      <c r="A9" s="129" t="s">
        <v>201</v>
      </c>
      <c r="B9" s="30" t="s">
        <v>224</v>
      </c>
      <c r="C9" s="30">
        <v>1</v>
      </c>
      <c r="D9" s="31">
        <v>56.99</v>
      </c>
      <c r="E9" s="34">
        <f t="shared" si="0"/>
        <v>4.7491666666666665</v>
      </c>
      <c r="F9" s="33">
        <f t="shared" si="1"/>
        <v>28.495000000000001</v>
      </c>
      <c r="G9" s="34">
        <f>D9*C9</f>
        <v>56.99</v>
      </c>
    </row>
    <row r="10" spans="1:7" ht="30.75" thickBot="1">
      <c r="A10" s="129" t="s">
        <v>223</v>
      </c>
      <c r="B10" s="30" t="s">
        <v>135</v>
      </c>
      <c r="C10" s="30">
        <v>1</v>
      </c>
      <c r="D10" s="31">
        <v>32.78</v>
      </c>
      <c r="E10" s="34">
        <f t="shared" si="0"/>
        <v>2.7316666666666669</v>
      </c>
      <c r="F10" s="33">
        <f t="shared" si="1"/>
        <v>16.39</v>
      </c>
      <c r="G10" s="34">
        <f>D10*C10</f>
        <v>32.78</v>
      </c>
    </row>
    <row r="11" spans="1:7" ht="15.75" thickBot="1">
      <c r="A11" s="241" t="s">
        <v>163</v>
      </c>
      <c r="B11" s="242"/>
      <c r="C11" s="242"/>
      <c r="D11" s="242"/>
      <c r="E11" s="75">
        <f t="shared" si="0"/>
        <v>86.814166666666665</v>
      </c>
      <c r="F11" s="75">
        <f>SUM(F6:F10)</f>
        <v>520.88499999999999</v>
      </c>
      <c r="G11" s="76">
        <f>SUM(G6:G10)</f>
        <v>1041.77</v>
      </c>
    </row>
    <row r="12" spans="1:7" ht="15" customHeight="1">
      <c r="A12" s="204" t="s">
        <v>219</v>
      </c>
      <c r="B12" s="205"/>
      <c r="C12" s="205"/>
      <c r="D12" s="205"/>
      <c r="E12" s="205"/>
      <c r="F12" s="205"/>
      <c r="G12" s="206"/>
    </row>
    <row r="13" spans="1:7" ht="15" customHeight="1" thickBot="1">
      <c r="A13" s="207"/>
      <c r="B13" s="208"/>
      <c r="C13" s="208"/>
      <c r="D13" s="208"/>
      <c r="E13" s="208"/>
      <c r="F13" s="208"/>
      <c r="G13" s="209"/>
    </row>
    <row r="14" spans="1:7" ht="15.75" thickBot="1">
      <c r="A14" s="73"/>
      <c r="B14" s="74"/>
      <c r="C14" s="74"/>
      <c r="D14" s="74"/>
      <c r="E14" s="74"/>
      <c r="F14" s="77"/>
      <c r="G14" s="77"/>
    </row>
    <row r="15" spans="1:7" ht="15.75" thickBot="1">
      <c r="A15" s="230" t="s">
        <v>180</v>
      </c>
      <c r="B15" s="231"/>
      <c r="C15" s="231"/>
      <c r="D15" s="231"/>
      <c r="E15" s="232"/>
      <c r="F15"/>
    </row>
    <row r="16" spans="1:7">
      <c r="A16" s="222" t="s">
        <v>84</v>
      </c>
      <c r="B16" s="224" t="s">
        <v>114</v>
      </c>
      <c r="C16" s="226" t="s">
        <v>115</v>
      </c>
      <c r="D16" s="228" t="s">
        <v>214</v>
      </c>
      <c r="E16" s="229"/>
      <c r="F16"/>
    </row>
    <row r="17" spans="1:7">
      <c r="A17" s="223"/>
      <c r="B17" s="225"/>
      <c r="C17" s="227"/>
      <c r="D17" s="11" t="s">
        <v>113</v>
      </c>
      <c r="E17" s="12" t="s">
        <v>175</v>
      </c>
      <c r="F17"/>
    </row>
    <row r="18" spans="1:7">
      <c r="A18" s="126" t="s">
        <v>191</v>
      </c>
      <c r="B18" s="72" t="s">
        <v>114</v>
      </c>
      <c r="C18" s="67">
        <v>26.73</v>
      </c>
      <c r="D18" s="64">
        <v>1</v>
      </c>
      <c r="E18" s="35">
        <v>17.88</v>
      </c>
      <c r="F18" s="10"/>
      <c r="G18" s="10"/>
    </row>
    <row r="19" spans="1:7" s="136" customFormat="1">
      <c r="A19" s="126" t="s">
        <v>286</v>
      </c>
      <c r="B19" s="137" t="s">
        <v>114</v>
      </c>
      <c r="C19" s="138">
        <v>81.5</v>
      </c>
      <c r="D19" s="41">
        <v>1</v>
      </c>
      <c r="E19" s="42">
        <v>26.14</v>
      </c>
      <c r="F19" s="139"/>
      <c r="G19" s="139"/>
    </row>
    <row r="20" spans="1:7">
      <c r="A20" s="126" t="s">
        <v>287</v>
      </c>
      <c r="B20" s="72" t="s">
        <v>114</v>
      </c>
      <c r="C20" s="67">
        <v>45.5</v>
      </c>
      <c r="D20" s="64">
        <v>1</v>
      </c>
      <c r="E20" s="35">
        <v>23.98</v>
      </c>
      <c r="F20" s="10"/>
      <c r="G20" s="10"/>
    </row>
    <row r="21" spans="1:7" ht="15" customHeight="1">
      <c r="A21" s="126" t="s">
        <v>182</v>
      </c>
      <c r="B21" s="72" t="s">
        <v>114</v>
      </c>
      <c r="C21" s="99">
        <v>31.19</v>
      </c>
      <c r="D21" s="64">
        <v>1</v>
      </c>
      <c r="E21" s="35">
        <v>20</v>
      </c>
      <c r="F21" s="10"/>
      <c r="G21" s="10"/>
    </row>
    <row r="22" spans="1:7">
      <c r="A22" s="126" t="s">
        <v>185</v>
      </c>
      <c r="B22" s="72" t="s">
        <v>114</v>
      </c>
      <c r="C22" s="99">
        <v>134.51</v>
      </c>
      <c r="D22" s="64">
        <v>1</v>
      </c>
      <c r="E22" s="35">
        <v>120</v>
      </c>
      <c r="F22" s="10"/>
      <c r="G22" s="10"/>
    </row>
    <row r="23" spans="1:7">
      <c r="A23" s="126" t="s">
        <v>291</v>
      </c>
      <c r="B23" s="72" t="s">
        <v>114</v>
      </c>
      <c r="C23" s="99">
        <v>60.51</v>
      </c>
      <c r="D23" s="64">
        <v>1</v>
      </c>
      <c r="E23" s="35">
        <v>40</v>
      </c>
      <c r="F23" s="10"/>
      <c r="G23" s="10"/>
    </row>
    <row r="24" spans="1:7">
      <c r="A24" s="126" t="s">
        <v>292</v>
      </c>
      <c r="B24" s="72" t="s">
        <v>262</v>
      </c>
      <c r="C24" s="99">
        <v>79</v>
      </c>
      <c r="D24" s="64">
        <v>1</v>
      </c>
      <c r="E24" s="35">
        <f t="shared" ref="E24:E58" si="2">D24*$C24</f>
        <v>79</v>
      </c>
      <c r="F24" s="10"/>
      <c r="G24" s="10"/>
    </row>
    <row r="25" spans="1:7" ht="30">
      <c r="A25" s="126" t="s">
        <v>261</v>
      </c>
      <c r="B25" s="72" t="s">
        <v>262</v>
      </c>
      <c r="C25" s="67">
        <v>133</v>
      </c>
      <c r="D25" s="64">
        <v>1</v>
      </c>
      <c r="E25" s="35">
        <f t="shared" si="2"/>
        <v>133</v>
      </c>
      <c r="F25" s="10"/>
      <c r="G25" s="10"/>
    </row>
    <row r="26" spans="1:7">
      <c r="A26" s="126" t="s">
        <v>263</v>
      </c>
      <c r="B26" s="72" t="s">
        <v>262</v>
      </c>
      <c r="C26" s="67">
        <v>38</v>
      </c>
      <c r="D26" s="64">
        <v>1</v>
      </c>
      <c r="E26" s="35">
        <f t="shared" si="2"/>
        <v>38</v>
      </c>
      <c r="F26" s="10"/>
      <c r="G26" s="10"/>
    </row>
    <row r="27" spans="1:7">
      <c r="A27" s="126" t="s">
        <v>290</v>
      </c>
      <c r="B27" s="72" t="s">
        <v>114</v>
      </c>
      <c r="C27" s="67">
        <v>158.62</v>
      </c>
      <c r="D27" s="64">
        <v>1</v>
      </c>
      <c r="E27" s="35">
        <f t="shared" si="2"/>
        <v>158.62</v>
      </c>
      <c r="F27" s="10"/>
      <c r="G27" s="10"/>
    </row>
    <row r="28" spans="1:7">
      <c r="A28" s="126" t="s">
        <v>197</v>
      </c>
      <c r="B28" s="72" t="s">
        <v>114</v>
      </c>
      <c r="C28" s="67">
        <v>16</v>
      </c>
      <c r="D28" s="64">
        <v>1</v>
      </c>
      <c r="E28" s="35">
        <f t="shared" si="2"/>
        <v>16</v>
      </c>
      <c r="F28" s="10"/>
      <c r="G28" s="10"/>
    </row>
    <row r="29" spans="1:7">
      <c r="A29" s="126" t="s">
        <v>188</v>
      </c>
      <c r="B29" s="72" t="s">
        <v>114</v>
      </c>
      <c r="C29" s="67">
        <v>13.7</v>
      </c>
      <c r="D29" s="64">
        <v>1</v>
      </c>
      <c r="E29" s="35">
        <f t="shared" si="2"/>
        <v>13.7</v>
      </c>
      <c r="F29" s="10"/>
      <c r="G29" s="10"/>
    </row>
    <row r="30" spans="1:7">
      <c r="A30" s="126" t="s">
        <v>186</v>
      </c>
      <c r="B30" s="72" t="s">
        <v>114</v>
      </c>
      <c r="C30" s="67">
        <v>5.25</v>
      </c>
      <c r="D30" s="64">
        <v>1</v>
      </c>
      <c r="E30" s="35">
        <f t="shared" si="2"/>
        <v>5.25</v>
      </c>
      <c r="F30" s="10"/>
      <c r="G30" s="10"/>
    </row>
    <row r="31" spans="1:7">
      <c r="A31" s="126" t="s">
        <v>198</v>
      </c>
      <c r="B31" s="72" t="s">
        <v>114</v>
      </c>
      <c r="C31" s="67">
        <v>920</v>
      </c>
      <c r="D31" s="64">
        <v>1</v>
      </c>
      <c r="E31" s="35">
        <f t="shared" si="2"/>
        <v>920</v>
      </c>
      <c r="F31" s="10"/>
      <c r="G31" s="10"/>
    </row>
    <row r="32" spans="1:7">
      <c r="A32" s="126" t="s">
        <v>187</v>
      </c>
      <c r="B32" s="72" t="s">
        <v>114</v>
      </c>
      <c r="C32" s="67">
        <v>14.08</v>
      </c>
      <c r="D32" s="64">
        <v>1</v>
      </c>
      <c r="E32" s="35">
        <f t="shared" si="2"/>
        <v>14.08</v>
      </c>
      <c r="F32" s="10"/>
      <c r="G32" s="10"/>
    </row>
    <row r="33" spans="1:7">
      <c r="A33" s="126" t="s">
        <v>183</v>
      </c>
      <c r="B33" s="72" t="s">
        <v>114</v>
      </c>
      <c r="C33" s="67">
        <v>2</v>
      </c>
      <c r="D33" s="64">
        <v>1</v>
      </c>
      <c r="E33" s="35">
        <f t="shared" si="2"/>
        <v>2</v>
      </c>
      <c r="F33" s="10"/>
      <c r="G33" s="10"/>
    </row>
    <row r="34" spans="1:7">
      <c r="A34" s="126" t="s">
        <v>289</v>
      </c>
      <c r="B34" s="72" t="s">
        <v>114</v>
      </c>
      <c r="C34" s="67">
        <v>95.8</v>
      </c>
      <c r="D34" s="64">
        <v>1</v>
      </c>
      <c r="E34" s="35">
        <f t="shared" si="2"/>
        <v>95.8</v>
      </c>
      <c r="F34" s="10"/>
      <c r="G34" s="10"/>
    </row>
    <row r="35" spans="1:7">
      <c r="A35" s="126" t="s">
        <v>193</v>
      </c>
      <c r="B35" s="72" t="s">
        <v>114</v>
      </c>
      <c r="C35" s="67">
        <v>27.38</v>
      </c>
      <c r="D35" s="64">
        <v>1</v>
      </c>
      <c r="E35" s="35">
        <f t="shared" si="2"/>
        <v>27.38</v>
      </c>
      <c r="F35" s="10"/>
      <c r="G35" s="10"/>
    </row>
    <row r="36" spans="1:7">
      <c r="A36" s="126" t="s">
        <v>195</v>
      </c>
      <c r="B36" s="72" t="s">
        <v>262</v>
      </c>
      <c r="C36" s="67">
        <v>64.33</v>
      </c>
      <c r="D36" s="64">
        <v>1</v>
      </c>
      <c r="E36" s="35">
        <f t="shared" si="2"/>
        <v>64.33</v>
      </c>
      <c r="F36" s="10"/>
      <c r="G36" s="10"/>
    </row>
    <row r="37" spans="1:7" ht="30">
      <c r="A37" s="126" t="s">
        <v>264</v>
      </c>
      <c r="B37" s="72" t="s">
        <v>114</v>
      </c>
      <c r="C37" s="67">
        <v>278.5</v>
      </c>
      <c r="D37" s="64">
        <v>1</v>
      </c>
      <c r="E37" s="35">
        <f t="shared" si="2"/>
        <v>278.5</v>
      </c>
      <c r="F37" s="10"/>
      <c r="G37" s="10"/>
    </row>
    <row r="38" spans="1:7">
      <c r="A38" s="126" t="s">
        <v>196</v>
      </c>
      <c r="B38" s="72" t="s">
        <v>114</v>
      </c>
      <c r="C38" s="67">
        <v>49.5</v>
      </c>
      <c r="D38" s="64">
        <v>1</v>
      </c>
      <c r="E38" s="35">
        <f t="shared" si="2"/>
        <v>49.5</v>
      </c>
      <c r="F38" s="10"/>
      <c r="G38" s="10"/>
    </row>
    <row r="39" spans="1:7">
      <c r="A39" s="126" t="s">
        <v>192</v>
      </c>
      <c r="B39" s="72" t="s">
        <v>114</v>
      </c>
      <c r="C39" s="67">
        <v>63.9</v>
      </c>
      <c r="D39" s="64">
        <v>1</v>
      </c>
      <c r="E39" s="35">
        <f t="shared" si="2"/>
        <v>63.9</v>
      </c>
      <c r="F39" s="10"/>
      <c r="G39" s="10"/>
    </row>
    <row r="40" spans="1:7">
      <c r="A40" s="126" t="s">
        <v>275</v>
      </c>
      <c r="B40" s="72" t="s">
        <v>114</v>
      </c>
      <c r="C40" s="67">
        <v>65.989999999999995</v>
      </c>
      <c r="D40" s="64">
        <v>1</v>
      </c>
      <c r="E40" s="35">
        <f t="shared" si="2"/>
        <v>65.989999999999995</v>
      </c>
      <c r="F40" s="10"/>
      <c r="G40" s="10"/>
    </row>
    <row r="41" spans="1:7">
      <c r="A41" s="126" t="s">
        <v>190</v>
      </c>
      <c r="B41" s="72" t="s">
        <v>114</v>
      </c>
      <c r="C41" s="67">
        <v>34.9</v>
      </c>
      <c r="D41" s="64">
        <v>1</v>
      </c>
      <c r="E41" s="35">
        <f t="shared" si="2"/>
        <v>34.9</v>
      </c>
      <c r="F41" s="10"/>
      <c r="G41" s="10"/>
    </row>
    <row r="42" spans="1:7">
      <c r="A42" s="126" t="s">
        <v>194</v>
      </c>
      <c r="B42" s="72" t="s">
        <v>114</v>
      </c>
      <c r="C42" s="67">
        <v>120</v>
      </c>
      <c r="D42" s="64">
        <v>1</v>
      </c>
      <c r="E42" s="35">
        <f t="shared" si="2"/>
        <v>120</v>
      </c>
      <c r="F42" s="10"/>
      <c r="G42" s="10"/>
    </row>
    <row r="43" spans="1:7">
      <c r="A43" s="126" t="s">
        <v>181</v>
      </c>
      <c r="B43" s="72" t="s">
        <v>114</v>
      </c>
      <c r="C43" s="67">
        <v>29.46</v>
      </c>
      <c r="D43" s="64">
        <v>1</v>
      </c>
      <c r="E43" s="35">
        <f t="shared" si="2"/>
        <v>29.46</v>
      </c>
      <c r="F43" s="10"/>
      <c r="G43" s="10"/>
    </row>
    <row r="44" spans="1:7">
      <c r="A44" s="126" t="s">
        <v>281</v>
      </c>
      <c r="B44" s="72" t="s">
        <v>114</v>
      </c>
      <c r="C44" s="67">
        <v>36</v>
      </c>
      <c r="D44" s="64">
        <v>1</v>
      </c>
      <c r="E44" s="35">
        <f t="shared" si="2"/>
        <v>36</v>
      </c>
      <c r="F44" s="10"/>
      <c r="G44" s="10"/>
    </row>
    <row r="45" spans="1:7">
      <c r="A45" s="126" t="s">
        <v>280</v>
      </c>
      <c r="B45" s="72" t="s">
        <v>114</v>
      </c>
      <c r="C45" s="67">
        <v>8.89</v>
      </c>
      <c r="D45" s="64">
        <v>1</v>
      </c>
      <c r="E45" s="35">
        <f t="shared" si="2"/>
        <v>8.89</v>
      </c>
      <c r="F45" s="10"/>
      <c r="G45" s="10"/>
    </row>
    <row r="46" spans="1:7">
      <c r="A46" s="126" t="s">
        <v>274</v>
      </c>
      <c r="B46" s="72" t="s">
        <v>114</v>
      </c>
      <c r="C46" s="67">
        <v>409.37</v>
      </c>
      <c r="D46" s="64">
        <v>1</v>
      </c>
      <c r="E46" s="35">
        <f t="shared" si="2"/>
        <v>409.37</v>
      </c>
      <c r="F46" s="10"/>
      <c r="G46" s="10"/>
    </row>
    <row r="47" spans="1:7">
      <c r="A47" s="126" t="s">
        <v>189</v>
      </c>
      <c r="B47" s="72" t="s">
        <v>114</v>
      </c>
      <c r="C47" s="67">
        <v>29.93</v>
      </c>
      <c r="D47" s="64">
        <v>1</v>
      </c>
      <c r="E47" s="35">
        <f t="shared" si="2"/>
        <v>29.93</v>
      </c>
      <c r="F47" s="10"/>
      <c r="G47" s="10"/>
    </row>
    <row r="48" spans="1:7">
      <c r="A48" s="126" t="s">
        <v>184</v>
      </c>
      <c r="B48" s="72" t="s">
        <v>114</v>
      </c>
      <c r="C48" s="67">
        <v>41.85</v>
      </c>
      <c r="D48" s="64">
        <v>1</v>
      </c>
      <c r="E48" s="35">
        <f t="shared" si="2"/>
        <v>41.85</v>
      </c>
      <c r="F48" s="10"/>
      <c r="G48" s="10"/>
    </row>
    <row r="49" spans="1:7" s="136" customFormat="1">
      <c r="A49" s="126" t="s">
        <v>288</v>
      </c>
      <c r="B49" s="137" t="s">
        <v>114</v>
      </c>
      <c r="C49" s="138">
        <v>150</v>
      </c>
      <c r="D49" s="41">
        <v>1</v>
      </c>
      <c r="E49" s="42">
        <f t="shared" si="2"/>
        <v>150</v>
      </c>
      <c r="F49" s="139"/>
      <c r="G49" s="139"/>
    </row>
    <row r="50" spans="1:7">
      <c r="A50" s="126" t="s">
        <v>200</v>
      </c>
      <c r="B50" s="72" t="s">
        <v>114</v>
      </c>
      <c r="C50" s="67">
        <v>26.75</v>
      </c>
      <c r="D50" s="64">
        <v>1</v>
      </c>
      <c r="E50" s="35">
        <f t="shared" si="2"/>
        <v>26.75</v>
      </c>
      <c r="F50" s="10"/>
      <c r="G50" s="10"/>
    </row>
    <row r="51" spans="1:7">
      <c r="A51" s="126" t="s">
        <v>204</v>
      </c>
      <c r="B51" s="72" t="s">
        <v>114</v>
      </c>
      <c r="C51" s="67">
        <v>310.18</v>
      </c>
      <c r="D51" s="64">
        <v>1</v>
      </c>
      <c r="E51" s="35">
        <f t="shared" si="2"/>
        <v>310.18</v>
      </c>
      <c r="F51" s="10"/>
      <c r="G51" s="10"/>
    </row>
    <row r="52" spans="1:7">
      <c r="A52" s="126" t="s">
        <v>202</v>
      </c>
      <c r="B52" s="72" t="s">
        <v>117</v>
      </c>
      <c r="C52" s="67">
        <v>6.3</v>
      </c>
      <c r="D52" s="64">
        <v>1</v>
      </c>
      <c r="E52" s="35">
        <f t="shared" si="2"/>
        <v>6.3</v>
      </c>
      <c r="F52" s="10"/>
      <c r="G52" s="10"/>
    </row>
    <row r="53" spans="1:7">
      <c r="A53" s="126" t="s">
        <v>203</v>
      </c>
      <c r="B53" s="72" t="s">
        <v>117</v>
      </c>
      <c r="C53" s="67">
        <v>229.66</v>
      </c>
      <c r="D53" s="64">
        <v>1</v>
      </c>
      <c r="E53" s="35">
        <f t="shared" si="2"/>
        <v>229.66</v>
      </c>
      <c r="F53" s="10"/>
      <c r="G53" s="10"/>
    </row>
    <row r="54" spans="1:7">
      <c r="A54" s="126" t="s">
        <v>209</v>
      </c>
      <c r="B54" s="72" t="s">
        <v>117</v>
      </c>
      <c r="C54" s="67">
        <v>4.29</v>
      </c>
      <c r="D54" s="64">
        <v>1</v>
      </c>
      <c r="E54" s="35">
        <f t="shared" si="2"/>
        <v>4.29</v>
      </c>
      <c r="F54" s="10"/>
      <c r="G54" s="10"/>
    </row>
    <row r="55" spans="1:7">
      <c r="A55" s="126" t="s">
        <v>208</v>
      </c>
      <c r="B55" s="72" t="s">
        <v>114</v>
      </c>
      <c r="C55" s="67">
        <v>12.5</v>
      </c>
      <c r="D55" s="64">
        <v>1</v>
      </c>
      <c r="E55" s="35">
        <f t="shared" si="2"/>
        <v>12.5</v>
      </c>
      <c r="F55" s="10"/>
      <c r="G55" s="10"/>
    </row>
    <row r="56" spans="1:7">
      <c r="A56" s="126" t="s">
        <v>205</v>
      </c>
      <c r="B56" s="72" t="s">
        <v>114</v>
      </c>
      <c r="C56" s="67">
        <v>5.05</v>
      </c>
      <c r="D56" s="64">
        <v>1</v>
      </c>
      <c r="E56" s="35">
        <f t="shared" si="2"/>
        <v>5.05</v>
      </c>
      <c r="F56" s="10"/>
      <c r="G56" s="10"/>
    </row>
    <row r="57" spans="1:7">
      <c r="A57" s="126" t="s">
        <v>207</v>
      </c>
      <c r="B57" s="72" t="s">
        <v>114</v>
      </c>
      <c r="C57" s="67">
        <v>18.399999999999999</v>
      </c>
      <c r="D57" s="64">
        <v>1</v>
      </c>
      <c r="E57" s="35">
        <f t="shared" si="2"/>
        <v>18.399999999999999</v>
      </c>
      <c r="F57" s="10"/>
      <c r="G57" s="10"/>
    </row>
    <row r="58" spans="1:7" ht="15" customHeight="1" thickBot="1">
      <c r="A58" s="126" t="s">
        <v>206</v>
      </c>
      <c r="B58" s="72" t="s">
        <v>114</v>
      </c>
      <c r="C58" s="67">
        <v>1.65</v>
      </c>
      <c r="D58" s="64">
        <v>1</v>
      </c>
      <c r="E58" s="35">
        <f t="shared" si="2"/>
        <v>1.65</v>
      </c>
      <c r="F58" s="10"/>
      <c r="G58" s="10"/>
    </row>
    <row r="59" spans="1:7">
      <c r="A59" s="216" t="s">
        <v>266</v>
      </c>
      <c r="B59" s="217"/>
      <c r="C59" s="217"/>
      <c r="D59" s="217"/>
      <c r="E59" s="97">
        <f>SUM(E18:E58)</f>
        <v>3748.2299999999996</v>
      </c>
      <c r="F59"/>
    </row>
    <row r="60" spans="1:7">
      <c r="A60" s="220" t="s">
        <v>265</v>
      </c>
      <c r="B60" s="221"/>
      <c r="C60" s="221"/>
      <c r="D60" s="221"/>
      <c r="E60" s="107">
        <f>E59/12</f>
        <v>312.35249999999996</v>
      </c>
      <c r="F60"/>
    </row>
    <row r="61" spans="1:7" ht="15.75" thickBot="1">
      <c r="A61" s="218" t="s">
        <v>163</v>
      </c>
      <c r="B61" s="219"/>
      <c r="C61" s="219"/>
      <c r="D61" s="219"/>
      <c r="E61" s="98">
        <f>E60/'MANUT - 7SR - Módulos 1 a 6'!E11</f>
        <v>312.35249999999996</v>
      </c>
      <c r="F61"/>
    </row>
    <row r="62" spans="1:7" ht="15.75" thickBot="1">
      <c r="A62" s="54"/>
    </row>
    <row r="63" spans="1:7">
      <c r="A63" s="211" t="s">
        <v>276</v>
      </c>
      <c r="B63" s="212"/>
      <c r="C63" s="213"/>
      <c r="D63"/>
      <c r="E63"/>
      <c r="F63"/>
    </row>
    <row r="64" spans="1:7">
      <c r="A64" s="210" t="s">
        <v>84</v>
      </c>
      <c r="B64" s="214" t="s">
        <v>226</v>
      </c>
      <c r="C64" s="215"/>
      <c r="D64"/>
      <c r="E64"/>
      <c r="F64"/>
    </row>
    <row r="65" spans="1:6">
      <c r="A65" s="210"/>
      <c r="B65" s="214" t="s">
        <v>174</v>
      </c>
      <c r="C65" s="215"/>
      <c r="D65"/>
      <c r="E65"/>
      <c r="F65"/>
    </row>
    <row r="66" spans="1:6">
      <c r="A66" s="79" t="s">
        <v>269</v>
      </c>
      <c r="B66" s="198">
        <f>E11</f>
        <v>86.814166666666665</v>
      </c>
      <c r="C66" s="199"/>
      <c r="D66"/>
      <c r="E66"/>
      <c r="F66"/>
    </row>
    <row r="67" spans="1:6" ht="15.75" thickBot="1">
      <c r="A67" s="108" t="s">
        <v>228</v>
      </c>
      <c r="B67" s="200">
        <f>E61</f>
        <v>312.35249999999996</v>
      </c>
      <c r="C67" s="201"/>
      <c r="D67"/>
      <c r="E67"/>
      <c r="F67"/>
    </row>
    <row r="68" spans="1:6" ht="15.75" thickBot="1">
      <c r="A68" s="80" t="s">
        <v>86</v>
      </c>
      <c r="B68" s="202">
        <f>SUM(B66:B67)</f>
        <v>399.16666666666663</v>
      </c>
      <c r="C68" s="203"/>
      <c r="D68"/>
      <c r="E68"/>
      <c r="F68"/>
    </row>
    <row r="69" spans="1:6">
      <c r="E69"/>
      <c r="F69"/>
    </row>
    <row r="70" spans="1:6">
      <c r="E70"/>
      <c r="F70"/>
    </row>
    <row r="71" spans="1:6">
      <c r="E71"/>
      <c r="F71"/>
    </row>
    <row r="72" spans="1:6">
      <c r="E72"/>
      <c r="F72"/>
    </row>
  </sheetData>
  <mergeCells count="21">
    <mergeCell ref="A1:G1"/>
    <mergeCell ref="A2:G2"/>
    <mergeCell ref="A3:F3"/>
    <mergeCell ref="A4:G4"/>
    <mergeCell ref="A11:D11"/>
    <mergeCell ref="B66:C66"/>
    <mergeCell ref="B67:C67"/>
    <mergeCell ref="B68:C68"/>
    <mergeCell ref="A12:G13"/>
    <mergeCell ref="A64:A65"/>
    <mergeCell ref="A63:C63"/>
    <mergeCell ref="B64:C64"/>
    <mergeCell ref="B65:C65"/>
    <mergeCell ref="A59:D59"/>
    <mergeCell ref="A61:D61"/>
    <mergeCell ref="A60:D60"/>
    <mergeCell ref="A16:A17"/>
    <mergeCell ref="B16:B17"/>
    <mergeCell ref="C16:C17"/>
    <mergeCell ref="D16:E16"/>
    <mergeCell ref="A15:E15"/>
  </mergeCells>
  <pageMargins left="0.511811024" right="0.511811024" top="0.78740157499999996" bottom="0.78740157499999996" header="0.31496062000000002" footer="0.31496062000000002"/>
  <pageSetup paperSize="9" scale="71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H121"/>
  <sheetViews>
    <sheetView showGridLines="0" tabSelected="1" topLeftCell="A100" zoomScaleNormal="100" workbookViewId="0">
      <selection activeCell="D111" sqref="D111"/>
    </sheetView>
  </sheetViews>
  <sheetFormatPr defaultRowHeight="15"/>
  <cols>
    <col min="2" max="2" width="3.5703125" bestFit="1" customWidth="1"/>
    <col min="3" max="3" width="82.7109375" bestFit="1" customWidth="1"/>
    <col min="4" max="4" width="9.140625" style="26" bestFit="1" customWidth="1"/>
    <col min="5" max="5" width="17.85546875" style="91" bestFit="1" customWidth="1"/>
    <col min="6" max="6" width="12.7109375" bestFit="1" customWidth="1"/>
  </cols>
  <sheetData>
    <row r="1" spans="2:5" ht="15.75" thickBot="1"/>
    <row r="2" spans="2:5" ht="19.5" customHeight="1" thickBot="1">
      <c r="B2" s="189" t="s">
        <v>245</v>
      </c>
      <c r="C2" s="190"/>
      <c r="D2" s="190"/>
      <c r="E2" s="191"/>
    </row>
    <row r="3" spans="2:5" ht="18.75" customHeight="1">
      <c r="B3" s="192" t="s">
        <v>0</v>
      </c>
      <c r="C3" s="193"/>
      <c r="D3" s="193"/>
      <c r="E3" s="194"/>
    </row>
    <row r="4" spans="2:5">
      <c r="B4" s="195" t="s">
        <v>241</v>
      </c>
      <c r="C4" s="196"/>
      <c r="D4" s="196"/>
      <c r="E4" s="197"/>
    </row>
    <row r="5" spans="2:5">
      <c r="B5" s="177" t="s">
        <v>1</v>
      </c>
      <c r="C5" s="178"/>
      <c r="D5" s="178"/>
      <c r="E5" s="179"/>
    </row>
    <row r="6" spans="2:5">
      <c r="B6" s="174" t="s">
        <v>2</v>
      </c>
      <c r="C6" s="175"/>
      <c r="D6" s="176"/>
      <c r="E6" s="92"/>
    </row>
    <row r="7" spans="2:5">
      <c r="B7" s="174" t="s">
        <v>3</v>
      </c>
      <c r="C7" s="175"/>
      <c r="D7" s="176"/>
      <c r="E7" s="92" t="s">
        <v>4</v>
      </c>
    </row>
    <row r="8" spans="2:5">
      <c r="B8" s="174" t="s">
        <v>5</v>
      </c>
      <c r="C8" s="175"/>
      <c r="D8" s="176"/>
      <c r="E8" s="92" t="s">
        <v>282</v>
      </c>
    </row>
    <row r="9" spans="2:5">
      <c r="B9" s="174" t="s">
        <v>6</v>
      </c>
      <c r="C9" s="175"/>
      <c r="D9" s="176"/>
      <c r="E9" s="92" t="s">
        <v>124</v>
      </c>
    </row>
    <row r="10" spans="2:5">
      <c r="B10" s="174" t="s">
        <v>7</v>
      </c>
      <c r="C10" s="175"/>
      <c r="D10" s="176"/>
      <c r="E10" s="92" t="s">
        <v>8</v>
      </c>
    </row>
    <row r="11" spans="2:5">
      <c r="B11" s="174" t="s">
        <v>121</v>
      </c>
      <c r="C11" s="175"/>
      <c r="D11" s="176"/>
      <c r="E11" s="92">
        <v>8</v>
      </c>
    </row>
    <row r="12" spans="2:5">
      <c r="B12" s="174" t="s">
        <v>9</v>
      </c>
      <c r="C12" s="175"/>
      <c r="D12" s="176"/>
      <c r="E12" s="92">
        <v>12</v>
      </c>
    </row>
    <row r="13" spans="2:5">
      <c r="B13" s="174" t="s">
        <v>10</v>
      </c>
      <c r="C13" s="175"/>
      <c r="D13" s="176"/>
      <c r="E13" s="92"/>
    </row>
    <row r="14" spans="2:5">
      <c r="B14" s="174" t="s">
        <v>11</v>
      </c>
      <c r="C14" s="175"/>
      <c r="D14" s="176"/>
      <c r="E14" s="92"/>
    </row>
    <row r="15" spans="2:5">
      <c r="B15" s="36"/>
      <c r="C15" s="28"/>
      <c r="D15" s="28"/>
      <c r="E15" s="81"/>
    </row>
    <row r="16" spans="2:5">
      <c r="B16" s="177" t="s">
        <v>12</v>
      </c>
      <c r="C16" s="178"/>
      <c r="D16" s="178"/>
      <c r="E16" s="179"/>
    </row>
    <row r="17" spans="2:5">
      <c r="B17" s="9">
        <v>1</v>
      </c>
      <c r="C17" s="1" t="s">
        <v>13</v>
      </c>
      <c r="D17" s="180" t="s">
        <v>234</v>
      </c>
      <c r="E17" s="181"/>
    </row>
    <row r="18" spans="2:5">
      <c r="B18" s="9">
        <v>2</v>
      </c>
      <c r="C18" s="1" t="s">
        <v>14</v>
      </c>
      <c r="D18" s="180" t="s">
        <v>125</v>
      </c>
      <c r="E18" s="181"/>
    </row>
    <row r="19" spans="2:5">
      <c r="B19" s="9">
        <v>3</v>
      </c>
      <c r="C19" s="1" t="s">
        <v>240</v>
      </c>
      <c r="D19" s="182">
        <v>1659.47</v>
      </c>
      <c r="E19" s="183"/>
    </row>
    <row r="20" spans="2:5">
      <c r="B20" s="9">
        <v>4</v>
      </c>
      <c r="C20" s="1" t="s">
        <v>15</v>
      </c>
      <c r="D20" s="180" t="s">
        <v>126</v>
      </c>
      <c r="E20" s="181"/>
    </row>
    <row r="21" spans="2:5">
      <c r="B21" s="9">
        <v>5</v>
      </c>
      <c r="C21" s="1" t="s">
        <v>16</v>
      </c>
      <c r="D21" s="184">
        <v>46023</v>
      </c>
      <c r="E21" s="185"/>
    </row>
    <row r="22" spans="2:5">
      <c r="B22" s="186"/>
      <c r="C22" s="187"/>
      <c r="D22" s="187"/>
      <c r="E22" s="188"/>
    </row>
    <row r="23" spans="2:5">
      <c r="B23" s="153" t="s">
        <v>17</v>
      </c>
      <c r="C23" s="154"/>
      <c r="D23" s="154"/>
      <c r="E23" s="155"/>
    </row>
    <row r="24" spans="2:5">
      <c r="B24" s="8">
        <v>1</v>
      </c>
      <c r="C24" s="3" t="s">
        <v>18</v>
      </c>
      <c r="D24" s="15" t="s">
        <v>19</v>
      </c>
      <c r="E24" s="38" t="s">
        <v>20</v>
      </c>
    </row>
    <row r="25" spans="2:5">
      <c r="B25" s="8" t="s">
        <v>21</v>
      </c>
      <c r="C25" s="1" t="s">
        <v>22</v>
      </c>
      <c r="D25" s="16"/>
      <c r="E25" s="39">
        <f>D19</f>
        <v>1659.47</v>
      </c>
    </row>
    <row r="26" spans="2:5">
      <c r="B26" s="8" t="s">
        <v>23</v>
      </c>
      <c r="C26" s="1" t="s">
        <v>24</v>
      </c>
      <c r="D26" s="17">
        <v>0.3</v>
      </c>
      <c r="E26" s="39">
        <v>0</v>
      </c>
    </row>
    <row r="27" spans="2:5">
      <c r="B27" s="8" t="s">
        <v>25</v>
      </c>
      <c r="C27" s="1" t="s">
        <v>26</v>
      </c>
      <c r="D27" s="17" t="s">
        <v>27</v>
      </c>
      <c r="E27" s="39">
        <v>0</v>
      </c>
    </row>
    <row r="28" spans="2:5">
      <c r="B28" s="8" t="s">
        <v>28</v>
      </c>
      <c r="C28" s="1" t="s">
        <v>29</v>
      </c>
      <c r="D28" s="17">
        <v>0.2</v>
      </c>
      <c r="E28" s="39">
        <v>0</v>
      </c>
    </row>
    <row r="29" spans="2:5">
      <c r="B29" s="8" t="s">
        <v>30</v>
      </c>
      <c r="C29" s="1" t="s">
        <v>31</v>
      </c>
      <c r="D29" s="18"/>
      <c r="E29" s="39">
        <v>0</v>
      </c>
    </row>
    <row r="30" spans="2:5">
      <c r="B30" s="8" t="s">
        <v>32</v>
      </c>
      <c r="C30" s="1" t="s">
        <v>33</v>
      </c>
      <c r="D30" s="18"/>
      <c r="E30" s="39">
        <v>0</v>
      </c>
    </row>
    <row r="31" spans="2:5">
      <c r="B31" s="8" t="s">
        <v>34</v>
      </c>
      <c r="C31" s="1" t="s">
        <v>35</v>
      </c>
      <c r="D31" s="17"/>
      <c r="E31" s="39">
        <v>0</v>
      </c>
    </row>
    <row r="32" spans="2:5">
      <c r="B32" s="151" t="s">
        <v>36</v>
      </c>
      <c r="C32" s="152"/>
      <c r="D32" s="3"/>
      <c r="E32" s="43">
        <f>TRUNC(SUM(E25:E31),2)</f>
        <v>1659.47</v>
      </c>
    </row>
    <row r="33" spans="2:8">
      <c r="B33" s="151"/>
      <c r="C33" s="157"/>
      <c r="D33" s="157"/>
      <c r="E33" s="167"/>
    </row>
    <row r="34" spans="2:8">
      <c r="B34" s="153" t="s">
        <v>37</v>
      </c>
      <c r="C34" s="154"/>
      <c r="D34" s="154"/>
      <c r="E34" s="155"/>
    </row>
    <row r="35" spans="2:8">
      <c r="B35" s="151" t="s">
        <v>38</v>
      </c>
      <c r="C35" s="152"/>
      <c r="D35" s="15" t="s">
        <v>19</v>
      </c>
      <c r="E35" s="38" t="s">
        <v>20</v>
      </c>
    </row>
    <row r="36" spans="2:8">
      <c r="B36" s="8" t="s">
        <v>21</v>
      </c>
      <c r="C36" s="1" t="s">
        <v>85</v>
      </c>
      <c r="D36" s="19">
        <v>8.3299999999999999E-2</v>
      </c>
      <c r="E36" s="39">
        <f>$E$32*D36</f>
        <v>138.23385099999999</v>
      </c>
    </row>
    <row r="37" spans="2:8">
      <c r="B37" s="8" t="s">
        <v>23</v>
      </c>
      <c r="C37" s="1" t="s">
        <v>87</v>
      </c>
      <c r="D37" s="19">
        <v>2.7799999999999998E-2</v>
      </c>
      <c r="E37" s="39">
        <f>D37*E32</f>
        <v>46.133265999999999</v>
      </c>
      <c r="F37" s="13"/>
      <c r="G37" s="13"/>
      <c r="H37" s="14"/>
    </row>
    <row r="38" spans="2:8">
      <c r="B38" s="151" t="s">
        <v>39</v>
      </c>
      <c r="C38" s="152"/>
      <c r="D38" s="20">
        <f>TRUNC(SUM(D36:D37),4)</f>
        <v>0.1111</v>
      </c>
      <c r="E38" s="43">
        <f>TRUNC(SUM(E36:E37),2)</f>
        <v>184.36</v>
      </c>
      <c r="F38" s="49"/>
    </row>
    <row r="39" spans="2:8">
      <c r="B39" s="163"/>
      <c r="C39" s="164"/>
      <c r="D39" s="164"/>
      <c r="E39" s="165"/>
    </row>
    <row r="40" spans="2:8">
      <c r="B40" s="151" t="s">
        <v>40</v>
      </c>
      <c r="C40" s="152"/>
      <c r="D40" s="15" t="s">
        <v>19</v>
      </c>
      <c r="E40" s="38" t="s">
        <v>20</v>
      </c>
    </row>
    <row r="41" spans="2:8">
      <c r="B41" s="8" t="s">
        <v>21</v>
      </c>
      <c r="C41" s="1" t="s">
        <v>41</v>
      </c>
      <c r="D41" s="19">
        <v>0.2</v>
      </c>
      <c r="E41" s="39">
        <f>($E$32+$E$38)*D41</f>
        <v>368.76600000000002</v>
      </c>
    </row>
    <row r="42" spans="2:8">
      <c r="B42" s="8" t="s">
        <v>23</v>
      </c>
      <c r="C42" s="1" t="s">
        <v>42</v>
      </c>
      <c r="D42" s="19">
        <v>2.5000000000000001E-2</v>
      </c>
      <c r="E42" s="39">
        <f t="shared" ref="E42:E48" si="0">($E$32+$E$38)*D42</f>
        <v>46.095750000000002</v>
      </c>
    </row>
    <row r="43" spans="2:8" ht="30" customHeight="1">
      <c r="B43" s="8" t="s">
        <v>25</v>
      </c>
      <c r="C43" s="27" t="s">
        <v>88</v>
      </c>
      <c r="D43" s="19">
        <v>0.02</v>
      </c>
      <c r="E43" s="39">
        <f>($E$32+$E$38)*D43</f>
        <v>36.876599999999996</v>
      </c>
    </row>
    <row r="44" spans="2:8">
      <c r="B44" s="8" t="s">
        <v>28</v>
      </c>
      <c r="C44" s="1" t="s">
        <v>43</v>
      </c>
      <c r="D44" s="19">
        <v>1.4999999999999999E-2</v>
      </c>
      <c r="E44" s="39">
        <f t="shared" si="0"/>
        <v>27.657449999999997</v>
      </c>
    </row>
    <row r="45" spans="2:8">
      <c r="B45" s="8" t="s">
        <v>30</v>
      </c>
      <c r="C45" s="1" t="s">
        <v>44</v>
      </c>
      <c r="D45" s="19">
        <v>0.01</v>
      </c>
      <c r="E45" s="39">
        <f t="shared" si="0"/>
        <v>18.438299999999998</v>
      </c>
    </row>
    <row r="46" spans="2:8">
      <c r="B46" s="8" t="s">
        <v>32</v>
      </c>
      <c r="C46" s="1" t="s">
        <v>45</v>
      </c>
      <c r="D46" s="19">
        <v>6.0000000000000001E-3</v>
      </c>
      <c r="E46" s="39">
        <f t="shared" si="0"/>
        <v>11.06298</v>
      </c>
    </row>
    <row r="47" spans="2:8">
      <c r="B47" s="8" t="s">
        <v>34</v>
      </c>
      <c r="C47" s="1" t="s">
        <v>46</v>
      </c>
      <c r="D47" s="19">
        <v>2E-3</v>
      </c>
      <c r="E47" s="39">
        <f t="shared" si="0"/>
        <v>3.6876599999999997</v>
      </c>
    </row>
    <row r="48" spans="2:8">
      <c r="B48" s="8" t="s">
        <v>47</v>
      </c>
      <c r="C48" s="1" t="s">
        <v>48</v>
      </c>
      <c r="D48" s="19">
        <v>0.08</v>
      </c>
      <c r="E48" s="39">
        <f t="shared" si="0"/>
        <v>147.50639999999999</v>
      </c>
    </row>
    <row r="49" spans="2:6">
      <c r="B49" s="151" t="s">
        <v>49</v>
      </c>
      <c r="C49" s="152"/>
      <c r="D49" s="20">
        <f>SUM(D41:D48)</f>
        <v>0.35800000000000004</v>
      </c>
      <c r="E49" s="43">
        <f>TRUNC(SUM(E41:E48),2)</f>
        <v>660.09</v>
      </c>
    </row>
    <row r="50" spans="2:6">
      <c r="B50" s="163"/>
      <c r="C50" s="164"/>
      <c r="D50" s="164"/>
      <c r="E50" s="165"/>
    </row>
    <row r="51" spans="2:6">
      <c r="B51" s="151" t="s">
        <v>50</v>
      </c>
      <c r="C51" s="152"/>
      <c r="D51" s="20"/>
      <c r="E51" s="38" t="s">
        <v>20</v>
      </c>
    </row>
    <row r="52" spans="2:6">
      <c r="B52" s="8" t="s">
        <v>21</v>
      </c>
      <c r="C52" s="4" t="s">
        <v>127</v>
      </c>
      <c r="D52" s="21">
        <v>4</v>
      </c>
      <c r="E52" s="82">
        <f>(D52*2*22)-(E25*6%)</f>
        <v>76.431799999999996</v>
      </c>
    </row>
    <row r="53" spans="2:6">
      <c r="B53" s="8" t="s">
        <v>23</v>
      </c>
      <c r="C53" s="4" t="s">
        <v>89</v>
      </c>
      <c r="D53" s="21">
        <v>505.99</v>
      </c>
      <c r="E53" s="133">
        <f>D53</f>
        <v>505.99</v>
      </c>
      <c r="F53" s="132"/>
    </row>
    <row r="54" spans="2:6">
      <c r="B54" s="8" t="s">
        <v>25</v>
      </c>
      <c r="C54" s="4" t="s">
        <v>51</v>
      </c>
      <c r="D54" s="22"/>
      <c r="E54" s="83">
        <v>5.82</v>
      </c>
    </row>
    <row r="55" spans="2:6">
      <c r="B55" s="8" t="s">
        <v>25</v>
      </c>
      <c r="C55" s="4" t="s">
        <v>52</v>
      </c>
      <c r="D55" s="21"/>
      <c r="E55" s="82">
        <v>52.55</v>
      </c>
    </row>
    <row r="56" spans="2:6">
      <c r="B56" s="151" t="s">
        <v>53</v>
      </c>
      <c r="C56" s="152"/>
      <c r="D56" s="3"/>
      <c r="E56" s="43">
        <f>TRUNC(SUM(E52:E55),2)</f>
        <v>640.79</v>
      </c>
    </row>
    <row r="57" spans="2:6">
      <c r="B57" s="163"/>
      <c r="C57" s="164"/>
      <c r="D57" s="164"/>
      <c r="E57" s="165"/>
    </row>
    <row r="58" spans="2:6">
      <c r="B58" s="158" t="s">
        <v>54</v>
      </c>
      <c r="C58" s="173"/>
      <c r="D58" s="5"/>
      <c r="E58" s="84"/>
    </row>
    <row r="59" spans="2:6">
      <c r="B59" s="151" t="s">
        <v>55</v>
      </c>
      <c r="C59" s="152"/>
      <c r="D59" s="3"/>
      <c r="E59" s="38" t="s">
        <v>20</v>
      </c>
    </row>
    <row r="60" spans="2:6">
      <c r="B60" s="8" t="s">
        <v>56</v>
      </c>
      <c r="C60" s="1" t="s">
        <v>57</v>
      </c>
      <c r="D60" s="1"/>
      <c r="E60" s="39">
        <f>E38</f>
        <v>184.36</v>
      </c>
    </row>
    <row r="61" spans="2:6">
      <c r="B61" s="8" t="s">
        <v>58</v>
      </c>
      <c r="C61" s="1" t="s">
        <v>59</v>
      </c>
      <c r="D61" s="1"/>
      <c r="E61" s="39">
        <f>E49</f>
        <v>660.09</v>
      </c>
    </row>
    <row r="62" spans="2:6">
      <c r="B62" s="8" t="s">
        <v>60</v>
      </c>
      <c r="C62" s="1" t="s">
        <v>61</v>
      </c>
      <c r="D62" s="1"/>
      <c r="E62" s="39">
        <f>E56</f>
        <v>640.79</v>
      </c>
    </row>
    <row r="63" spans="2:6">
      <c r="B63" s="151" t="s">
        <v>62</v>
      </c>
      <c r="C63" s="152"/>
      <c r="D63" s="3"/>
      <c r="E63" s="43">
        <f>TRUNC(SUM(E60:E62),2)</f>
        <v>1485.24</v>
      </c>
    </row>
    <row r="64" spans="2:6">
      <c r="B64" s="163"/>
      <c r="C64" s="164"/>
      <c r="D64" s="164"/>
      <c r="E64" s="165"/>
    </row>
    <row r="65" spans="2:5">
      <c r="B65" s="153" t="s">
        <v>63</v>
      </c>
      <c r="C65" s="166"/>
      <c r="D65" s="2"/>
      <c r="E65" s="85"/>
    </row>
    <row r="66" spans="2:5">
      <c r="B66" s="8">
        <v>3</v>
      </c>
      <c r="C66" s="3" t="s">
        <v>64</v>
      </c>
      <c r="D66" s="15" t="s">
        <v>19</v>
      </c>
      <c r="E66" s="38" t="s">
        <v>20</v>
      </c>
    </row>
    <row r="67" spans="2:5">
      <c r="B67" s="8" t="s">
        <v>21</v>
      </c>
      <c r="C67" s="1" t="s">
        <v>65</v>
      </c>
      <c r="D67" s="19">
        <v>4.1999999999999997E-3</v>
      </c>
      <c r="E67" s="39">
        <f>$E$32*D67</f>
        <v>6.9697739999999992</v>
      </c>
    </row>
    <row r="68" spans="2:5">
      <c r="B68" s="8" t="s">
        <v>23</v>
      </c>
      <c r="C68" s="1" t="s">
        <v>66</v>
      </c>
      <c r="D68" s="19">
        <f>0.08*D67</f>
        <v>3.3599999999999998E-4</v>
      </c>
      <c r="E68" s="39">
        <f>D68*E32</f>
        <v>0.55758191999999995</v>
      </c>
    </row>
    <row r="69" spans="2:5">
      <c r="B69" s="8" t="s">
        <v>25</v>
      </c>
      <c r="C69" s="1" t="s">
        <v>67</v>
      </c>
      <c r="D69" s="19">
        <v>9.5999999999999992E-3</v>
      </c>
      <c r="E69" s="39">
        <f>$E$32*D69</f>
        <v>15.930911999999999</v>
      </c>
    </row>
    <row r="70" spans="2:5">
      <c r="B70" s="8" t="s">
        <v>28</v>
      </c>
      <c r="C70" s="1" t="s">
        <v>68</v>
      </c>
      <c r="D70" s="19">
        <v>1.9400000000000001E-2</v>
      </c>
      <c r="E70" s="39">
        <f>$E$32*D70</f>
        <v>32.193718000000004</v>
      </c>
    </row>
    <row r="71" spans="2:5">
      <c r="B71" s="8" t="s">
        <v>30</v>
      </c>
      <c r="C71" s="1" t="s">
        <v>69</v>
      </c>
      <c r="D71" s="19">
        <f>D49*D70</f>
        <v>6.9452000000000012E-3</v>
      </c>
      <c r="E71" s="39">
        <f t="shared" ref="E71:E72" si="1">$E$32*D71</f>
        <v>11.525351044000002</v>
      </c>
    </row>
    <row r="72" spans="2:5">
      <c r="B72" s="8" t="s">
        <v>32</v>
      </c>
      <c r="C72" s="1" t="s">
        <v>70</v>
      </c>
      <c r="D72" s="19">
        <v>3.04E-2</v>
      </c>
      <c r="E72" s="39">
        <f t="shared" si="1"/>
        <v>50.447887999999999</v>
      </c>
    </row>
    <row r="73" spans="2:5">
      <c r="B73" s="151" t="s">
        <v>71</v>
      </c>
      <c r="C73" s="152"/>
      <c r="D73" s="20">
        <f>TRUNC(SUM(D67:D72),4)</f>
        <v>7.0800000000000002E-2</v>
      </c>
      <c r="E73" s="43">
        <f>TRUNC(SUM(E67:E72),2)</f>
        <v>117.62</v>
      </c>
    </row>
    <row r="74" spans="2:5">
      <c r="B74" s="151"/>
      <c r="C74" s="157"/>
      <c r="D74" s="157"/>
      <c r="E74" s="167"/>
    </row>
    <row r="75" spans="2:5" ht="15" customHeight="1">
      <c r="B75" s="153" t="s">
        <v>72</v>
      </c>
      <c r="C75" s="154"/>
      <c r="D75" s="154"/>
      <c r="E75" s="155"/>
    </row>
    <row r="76" spans="2:5" ht="15" customHeight="1">
      <c r="B76" s="168" t="s">
        <v>95</v>
      </c>
      <c r="C76" s="169"/>
      <c r="D76" s="170"/>
      <c r="E76" s="86" t="s">
        <v>20</v>
      </c>
    </row>
    <row r="77" spans="2:5" ht="15" customHeight="1">
      <c r="B77" s="171" t="s">
        <v>90</v>
      </c>
      <c r="C77" s="172"/>
      <c r="D77" s="48"/>
      <c r="E77" s="37">
        <f>D19</f>
        <v>1659.47</v>
      </c>
    </row>
    <row r="78" spans="2:5" ht="15" customHeight="1">
      <c r="B78" s="171" t="s">
        <v>91</v>
      </c>
      <c r="C78" s="172"/>
      <c r="D78" s="48"/>
      <c r="E78" s="37">
        <f>E63</f>
        <v>1485.24</v>
      </c>
    </row>
    <row r="79" spans="2:5" ht="15" customHeight="1">
      <c r="B79" s="171" t="s">
        <v>92</v>
      </c>
      <c r="C79" s="172"/>
      <c r="D79" s="48"/>
      <c r="E79" s="37">
        <f>1/12*E32*(1+D49)</f>
        <v>187.79668833333335</v>
      </c>
    </row>
    <row r="80" spans="2:5" ht="15" customHeight="1">
      <c r="B80" s="171" t="s">
        <v>93</v>
      </c>
      <c r="C80" s="172"/>
      <c r="D80" s="48"/>
      <c r="E80" s="37">
        <f>-E53</f>
        <v>-505.99</v>
      </c>
    </row>
    <row r="81" spans="2:6" ht="15" customHeight="1">
      <c r="B81" s="171" t="s">
        <v>94</v>
      </c>
      <c r="C81" s="172"/>
      <c r="D81" s="48"/>
      <c r="E81" s="37">
        <f>E73</f>
        <v>117.62</v>
      </c>
    </row>
    <row r="82" spans="2:6" ht="15" customHeight="1">
      <c r="B82" s="161" t="s">
        <v>96</v>
      </c>
      <c r="C82" s="162"/>
      <c r="D82" s="15"/>
      <c r="E82" s="38">
        <f>TRUNC(SUM(E77:E81),2)</f>
        <v>2944.13</v>
      </c>
      <c r="F82" s="10"/>
    </row>
    <row r="83" spans="2:6">
      <c r="B83" s="46"/>
      <c r="C83" s="47"/>
      <c r="D83" s="23"/>
      <c r="E83" s="87"/>
    </row>
    <row r="84" spans="2:6">
      <c r="B84" s="151" t="s">
        <v>73</v>
      </c>
      <c r="C84" s="152"/>
      <c r="D84" s="15" t="s">
        <v>19</v>
      </c>
      <c r="E84" s="38" t="s">
        <v>20</v>
      </c>
    </row>
    <row r="85" spans="2:6">
      <c r="B85" s="8" t="s">
        <v>21</v>
      </c>
      <c r="C85" s="1" t="s">
        <v>98</v>
      </c>
      <c r="D85" s="19">
        <v>8.3330000000000001E-2</v>
      </c>
      <c r="E85" s="39">
        <f>$E$82*D85</f>
        <v>245.3343529</v>
      </c>
    </row>
    <row r="86" spans="2:6">
      <c r="B86" s="8" t="s">
        <v>23</v>
      </c>
      <c r="C86" s="1" t="s">
        <v>100</v>
      </c>
      <c r="D86" s="19">
        <v>4.15E-3</v>
      </c>
      <c r="E86" s="39">
        <f t="shared" ref="E86:E90" si="2">$E$82*D86</f>
        <v>12.218139500000001</v>
      </c>
    </row>
    <row r="87" spans="2:6">
      <c r="B87" s="8" t="s">
        <v>25</v>
      </c>
      <c r="C87" s="1" t="s">
        <v>102</v>
      </c>
      <c r="D87" s="19">
        <v>2.0000000000000001E-4</v>
      </c>
      <c r="E87" s="39">
        <f t="shared" si="2"/>
        <v>0.58882600000000007</v>
      </c>
    </row>
    <row r="88" spans="2:6">
      <c r="B88" s="8" t="s">
        <v>28</v>
      </c>
      <c r="C88" s="1" t="s">
        <v>99</v>
      </c>
      <c r="D88" s="19">
        <v>5.1000000000000004E-4</v>
      </c>
      <c r="E88" s="39">
        <f t="shared" si="2"/>
        <v>1.5015063000000002</v>
      </c>
    </row>
    <row r="89" spans="2:6">
      <c r="B89" s="8" t="s">
        <v>30</v>
      </c>
      <c r="C89" s="1" t="s">
        <v>97</v>
      </c>
      <c r="D89" s="19">
        <v>1.1100000000000001E-3</v>
      </c>
      <c r="E89" s="39">
        <f t="shared" si="2"/>
        <v>3.2679843000000002</v>
      </c>
    </row>
    <row r="90" spans="2:6">
      <c r="B90" s="8" t="s">
        <v>32</v>
      </c>
      <c r="C90" s="1" t="s">
        <v>101</v>
      </c>
      <c r="D90" s="19">
        <v>3.8999999999999999E-4</v>
      </c>
      <c r="E90" s="39">
        <f t="shared" si="2"/>
        <v>1.1482106999999999</v>
      </c>
    </row>
    <row r="91" spans="2:6">
      <c r="B91" s="151" t="s">
        <v>103</v>
      </c>
      <c r="C91" s="152"/>
      <c r="D91" s="20">
        <f>TRUNC(SUM(D85:D90),4)</f>
        <v>8.9599999999999999E-2</v>
      </c>
      <c r="E91" s="43">
        <f>TRUNC(SUM(E85:E90),2)</f>
        <v>264.05</v>
      </c>
    </row>
    <row r="92" spans="2:6">
      <c r="B92" s="6"/>
      <c r="C92" s="7"/>
      <c r="D92" s="7"/>
      <c r="E92" s="88"/>
    </row>
    <row r="93" spans="2:6">
      <c r="B93" s="153" t="s">
        <v>74</v>
      </c>
      <c r="C93" s="154"/>
      <c r="D93" s="154"/>
      <c r="E93" s="155"/>
    </row>
    <row r="94" spans="2:6">
      <c r="B94" s="8">
        <v>5</v>
      </c>
      <c r="C94" s="3" t="s">
        <v>75</v>
      </c>
      <c r="D94" s="15"/>
      <c r="E94" s="38" t="s">
        <v>20</v>
      </c>
    </row>
    <row r="95" spans="2:6">
      <c r="B95" s="8" t="s">
        <v>21</v>
      </c>
      <c r="C95" s="4" t="s">
        <v>119</v>
      </c>
      <c r="D95" s="22"/>
      <c r="E95" s="39">
        <f>'SG 7SR e ESC - Insumos Módulo 5'!B71</f>
        <v>94.295000000000002</v>
      </c>
    </row>
    <row r="96" spans="2:6">
      <c r="B96" s="8" t="s">
        <v>23</v>
      </c>
      <c r="C96" s="4" t="s">
        <v>128</v>
      </c>
      <c r="D96" s="22"/>
      <c r="E96" s="39">
        <f>'SG 7SR e ESC - Insumos Módulo 5'!B72</f>
        <v>1109.7575000000002</v>
      </c>
    </row>
    <row r="97" spans="2:5">
      <c r="B97" s="8" t="s">
        <v>25</v>
      </c>
      <c r="C97" s="4" t="s">
        <v>228</v>
      </c>
      <c r="D97" s="22"/>
      <c r="E97" s="39">
        <f>'SG 7SR e ESC - Insumos Módulo 5'!B73</f>
        <v>12.77125</v>
      </c>
    </row>
    <row r="98" spans="2:5">
      <c r="B98" s="151" t="s">
        <v>76</v>
      </c>
      <c r="C98" s="152"/>
      <c r="D98" s="20"/>
      <c r="E98" s="43">
        <f>TRUNC(SUM(E95:E97),2)</f>
        <v>1216.82</v>
      </c>
    </row>
    <row r="99" spans="2:5">
      <c r="B99" s="6"/>
      <c r="C99" s="7"/>
      <c r="D99" s="7"/>
      <c r="E99" s="88"/>
    </row>
    <row r="100" spans="2:5">
      <c r="B100" s="153" t="s">
        <v>77</v>
      </c>
      <c r="C100" s="154"/>
      <c r="D100" s="154"/>
      <c r="E100" s="155"/>
    </row>
    <row r="101" spans="2:5">
      <c r="B101" s="8">
        <v>6</v>
      </c>
      <c r="C101" s="3" t="s">
        <v>78</v>
      </c>
      <c r="D101" s="15" t="s">
        <v>19</v>
      </c>
      <c r="E101" s="38" t="s">
        <v>20</v>
      </c>
    </row>
    <row r="102" spans="2:5">
      <c r="B102" s="9" t="s">
        <v>21</v>
      </c>
      <c r="C102" s="1" t="s">
        <v>79</v>
      </c>
      <c r="D102" s="24">
        <v>0.05</v>
      </c>
      <c r="E102" s="39">
        <f>TRUNC(D102*E119,2)</f>
        <v>237.16</v>
      </c>
    </row>
    <row r="103" spans="2:5">
      <c r="B103" s="9" t="s">
        <v>23</v>
      </c>
      <c r="C103" s="156" t="s">
        <v>104</v>
      </c>
      <c r="D103" s="152"/>
      <c r="E103" s="39">
        <f>E102+E119</f>
        <v>4980.3599999999997</v>
      </c>
    </row>
    <row r="104" spans="2:5">
      <c r="B104" s="9" t="s">
        <v>25</v>
      </c>
      <c r="C104" s="1" t="s">
        <v>80</v>
      </c>
      <c r="D104" s="24">
        <v>0.1</v>
      </c>
      <c r="E104" s="39">
        <f>TRUNC(D104*(E102+E119),2)</f>
        <v>498.03</v>
      </c>
    </row>
    <row r="105" spans="2:5">
      <c r="B105" s="40" t="s">
        <v>28</v>
      </c>
      <c r="C105" s="156" t="s">
        <v>107</v>
      </c>
      <c r="D105" s="152"/>
      <c r="E105" s="39">
        <f>E103+E104</f>
        <v>5478.3899999999994</v>
      </c>
    </row>
    <row r="106" spans="2:5" ht="66">
      <c r="B106" s="41" t="s">
        <v>30</v>
      </c>
      <c r="C106" s="29" t="s">
        <v>295</v>
      </c>
      <c r="D106" s="17">
        <v>0.14249999999999999</v>
      </c>
      <c r="E106" s="42">
        <f>(E105/(1-D106))*D106</f>
        <v>910.40300291545168</v>
      </c>
    </row>
    <row r="107" spans="2:5">
      <c r="B107" s="9" t="s">
        <v>108</v>
      </c>
      <c r="C107" s="1" t="s">
        <v>81</v>
      </c>
      <c r="D107" s="25">
        <v>7.5999999999999998E-2</v>
      </c>
      <c r="E107" s="39"/>
    </row>
    <row r="108" spans="2:5">
      <c r="B108" s="9" t="s">
        <v>109</v>
      </c>
      <c r="C108" s="1" t="s">
        <v>110</v>
      </c>
      <c r="D108" s="25">
        <v>1.6500000000000001E-2</v>
      </c>
      <c r="E108" s="39"/>
    </row>
    <row r="109" spans="2:5">
      <c r="B109" s="9" t="s">
        <v>111</v>
      </c>
      <c r="C109" s="1" t="s">
        <v>82</v>
      </c>
      <c r="D109" s="25">
        <v>0.05</v>
      </c>
      <c r="E109" s="39"/>
    </row>
    <row r="110" spans="2:5">
      <c r="B110" s="151" t="s">
        <v>112</v>
      </c>
      <c r="C110" s="157"/>
      <c r="D110" s="152"/>
      <c r="E110" s="43">
        <f>E102+E104+E106</f>
        <v>1645.5930029154515</v>
      </c>
    </row>
    <row r="111" spans="2:5">
      <c r="B111" s="44"/>
      <c r="C111" s="45"/>
      <c r="D111" s="45"/>
      <c r="E111" s="89"/>
    </row>
    <row r="112" spans="2:5">
      <c r="B112" s="158" t="s">
        <v>83</v>
      </c>
      <c r="C112" s="159"/>
      <c r="D112" s="159"/>
      <c r="E112" s="160"/>
    </row>
    <row r="113" spans="2:5">
      <c r="B113" s="151" t="s">
        <v>105</v>
      </c>
      <c r="C113" s="152"/>
      <c r="D113" s="3"/>
      <c r="E113" s="38" t="s">
        <v>20</v>
      </c>
    </row>
    <row r="114" spans="2:5">
      <c r="B114" s="9" t="s">
        <v>21</v>
      </c>
      <c r="C114" s="1" t="str">
        <f>B23</f>
        <v>MÓDULO 1 - COMPOSIÇÃO DA REMUNERAÇÃO</v>
      </c>
      <c r="D114" s="1"/>
      <c r="E114" s="39">
        <f>E32</f>
        <v>1659.47</v>
      </c>
    </row>
    <row r="115" spans="2:5">
      <c r="B115" s="9" t="s">
        <v>23</v>
      </c>
      <c r="C115" s="1" t="str">
        <f>B34</f>
        <v>MÓDULO 2 – ENCARGOS E BENEFÍCIOS ANUAIS, MENSAIS E DIÁRIOS</v>
      </c>
      <c r="D115" s="1"/>
      <c r="E115" s="39">
        <f>E63</f>
        <v>1485.24</v>
      </c>
    </row>
    <row r="116" spans="2:5">
      <c r="B116" s="9" t="s">
        <v>25</v>
      </c>
      <c r="C116" s="1" t="str">
        <f>B65</f>
        <v>MÓDULO 3 – PROVISÃO PARA RESCISÃO</v>
      </c>
      <c r="D116" s="1"/>
      <c r="E116" s="39">
        <f>E73</f>
        <v>117.62</v>
      </c>
    </row>
    <row r="117" spans="2:5">
      <c r="B117" s="9" t="s">
        <v>28</v>
      </c>
      <c r="C117" s="1" t="str">
        <f>B75</f>
        <v>MÓDULO 4 – CUSTO DE REPOSIÇÃO DO PROFISSIONAL AUSENTE</v>
      </c>
      <c r="D117" s="1"/>
      <c r="E117" s="39">
        <f>E91</f>
        <v>264.05</v>
      </c>
    </row>
    <row r="118" spans="2:5">
      <c r="B118" s="9" t="s">
        <v>30</v>
      </c>
      <c r="C118" s="1" t="str">
        <f>B93</f>
        <v>MÓDULO 5 – INSUMOS DIVERSOS</v>
      </c>
      <c r="D118" s="1"/>
      <c r="E118" s="39">
        <f>E98</f>
        <v>1216.82</v>
      </c>
    </row>
    <row r="119" spans="2:5">
      <c r="B119" s="151" t="s">
        <v>106</v>
      </c>
      <c r="C119" s="157"/>
      <c r="D119" s="152"/>
      <c r="E119" s="43">
        <f>TRUNC(SUM(E114:E118),2)</f>
        <v>4743.2</v>
      </c>
    </row>
    <row r="120" spans="2:5">
      <c r="B120" s="9" t="s">
        <v>32</v>
      </c>
      <c r="C120" s="1" t="str">
        <f>B100</f>
        <v>MÓDULO 6 – CUSTOS INDIRETOS, TRIBUTOS E LUCRO</v>
      </c>
      <c r="D120" s="1"/>
      <c r="E120" s="39">
        <f>E110</f>
        <v>1645.5930029154515</v>
      </c>
    </row>
    <row r="121" spans="2:5" ht="15.75" thickBot="1">
      <c r="B121" s="148" t="s">
        <v>164</v>
      </c>
      <c r="C121" s="149"/>
      <c r="D121" s="150"/>
      <c r="E121" s="90">
        <f>TRUNC(E120+E119,2)</f>
        <v>6388.79</v>
      </c>
    </row>
  </sheetData>
  <mergeCells count="60">
    <mergeCell ref="D17:E17"/>
    <mergeCell ref="D18:E18"/>
    <mergeCell ref="D19:E19"/>
    <mergeCell ref="D20:E20"/>
    <mergeCell ref="B16:E16"/>
    <mergeCell ref="D21:E21"/>
    <mergeCell ref="B2:E2"/>
    <mergeCell ref="B121:D121"/>
    <mergeCell ref="C105:D105"/>
    <mergeCell ref="B110:D110"/>
    <mergeCell ref="B112:E112"/>
    <mergeCell ref="B113:C113"/>
    <mergeCell ref="B119:D119"/>
    <mergeCell ref="B75:E75"/>
    <mergeCell ref="B65:C65"/>
    <mergeCell ref="B82:C82"/>
    <mergeCell ref="B84:C84"/>
    <mergeCell ref="B91:C91"/>
    <mergeCell ref="B76:D76"/>
    <mergeCell ref="B77:C77"/>
    <mergeCell ref="B100:E100"/>
    <mergeCell ref="B50:E50"/>
    <mergeCell ref="B56:C56"/>
    <mergeCell ref="B63:C63"/>
    <mergeCell ref="B58:C58"/>
    <mergeCell ref="B59:C59"/>
    <mergeCell ref="B57:E57"/>
    <mergeCell ref="B51:C51"/>
    <mergeCell ref="B33:E33"/>
    <mergeCell ref="B39:E39"/>
    <mergeCell ref="B98:C98"/>
    <mergeCell ref="B23:E23"/>
    <mergeCell ref="B34:E34"/>
    <mergeCell ref="B40:C40"/>
    <mergeCell ref="B35:C35"/>
    <mergeCell ref="B38:C38"/>
    <mergeCell ref="B32:C32"/>
    <mergeCell ref="B49:C49"/>
    <mergeCell ref="B78:C78"/>
    <mergeCell ref="B80:C80"/>
    <mergeCell ref="B81:C81"/>
    <mergeCell ref="B64:E64"/>
    <mergeCell ref="B74:E74"/>
    <mergeCell ref="B73:C73"/>
    <mergeCell ref="C103:D103"/>
    <mergeCell ref="B3:E3"/>
    <mergeCell ref="B4:E4"/>
    <mergeCell ref="B5:E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79:C79"/>
    <mergeCell ref="B93:E93"/>
    <mergeCell ref="B22:E22"/>
  </mergeCells>
  <pageMargins left="0.511811024" right="0.511811024" top="0.78740157499999996" bottom="0.78740157499999996" header="0.31496062000000002" footer="0.31496062000000002"/>
  <pageSetup paperSize="9" scale="68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H120"/>
  <sheetViews>
    <sheetView showGridLines="0" topLeftCell="A106" zoomScaleNormal="100" workbookViewId="0">
      <selection activeCell="E109" sqref="E109"/>
    </sheetView>
  </sheetViews>
  <sheetFormatPr defaultRowHeight="15"/>
  <cols>
    <col min="2" max="2" width="3.7109375" bestFit="1" customWidth="1"/>
    <col min="3" max="3" width="82.7109375" bestFit="1" customWidth="1"/>
    <col min="4" max="4" width="9.7109375" style="26" bestFit="1" customWidth="1"/>
    <col min="5" max="5" width="18.42578125" style="91" bestFit="1" customWidth="1"/>
    <col min="6" max="6" width="12.7109375" bestFit="1" customWidth="1"/>
  </cols>
  <sheetData>
    <row r="1" spans="2:5" ht="19.5" customHeight="1" thickBot="1">
      <c r="B1" s="189" t="s">
        <v>245</v>
      </c>
      <c r="C1" s="190"/>
      <c r="D1" s="190"/>
      <c r="E1" s="191"/>
    </row>
    <row r="2" spans="2:5" ht="18.75" customHeight="1">
      <c r="B2" s="192" t="s">
        <v>0</v>
      </c>
      <c r="C2" s="193"/>
      <c r="D2" s="193"/>
      <c r="E2" s="194"/>
    </row>
    <row r="3" spans="2:5">
      <c r="B3" s="195" t="s">
        <v>242</v>
      </c>
      <c r="C3" s="196"/>
      <c r="D3" s="196"/>
      <c r="E3" s="197"/>
    </row>
    <row r="4" spans="2:5">
      <c r="B4" s="177" t="s">
        <v>1</v>
      </c>
      <c r="C4" s="178"/>
      <c r="D4" s="178"/>
      <c r="E4" s="179"/>
    </row>
    <row r="5" spans="2:5">
      <c r="B5" s="174" t="s">
        <v>2</v>
      </c>
      <c r="C5" s="175"/>
      <c r="D5" s="176"/>
      <c r="E5" s="92"/>
    </row>
    <row r="6" spans="2:5">
      <c r="B6" s="174" t="s">
        <v>3</v>
      </c>
      <c r="C6" s="175"/>
      <c r="D6" s="176"/>
      <c r="E6" s="92" t="s">
        <v>4</v>
      </c>
    </row>
    <row r="7" spans="2:5">
      <c r="B7" s="174" t="s">
        <v>5</v>
      </c>
      <c r="C7" s="175"/>
      <c r="D7" s="176"/>
      <c r="E7" s="92" t="s">
        <v>282</v>
      </c>
    </row>
    <row r="8" spans="2:5">
      <c r="B8" s="174" t="s">
        <v>6</v>
      </c>
      <c r="C8" s="175"/>
      <c r="D8" s="176"/>
      <c r="E8" s="92" t="s">
        <v>124</v>
      </c>
    </row>
    <row r="9" spans="2:5">
      <c r="B9" s="174" t="s">
        <v>7</v>
      </c>
      <c r="C9" s="175"/>
      <c r="D9" s="176"/>
      <c r="E9" s="92" t="s">
        <v>8</v>
      </c>
    </row>
    <row r="10" spans="2:5">
      <c r="B10" s="174" t="s">
        <v>121</v>
      </c>
      <c r="C10" s="175"/>
      <c r="D10" s="176"/>
      <c r="E10" s="92">
        <v>3</v>
      </c>
    </row>
    <row r="11" spans="2:5">
      <c r="B11" s="174" t="s">
        <v>9</v>
      </c>
      <c r="C11" s="175"/>
      <c r="D11" s="176"/>
      <c r="E11" s="92">
        <v>12</v>
      </c>
    </row>
    <row r="12" spans="2:5">
      <c r="B12" s="174" t="s">
        <v>10</v>
      </c>
      <c r="C12" s="175"/>
      <c r="D12" s="176"/>
      <c r="E12" s="92"/>
    </row>
    <row r="13" spans="2:5">
      <c r="B13" s="174" t="s">
        <v>11</v>
      </c>
      <c r="C13" s="175"/>
      <c r="D13" s="176"/>
      <c r="E13" s="92"/>
    </row>
    <row r="14" spans="2:5">
      <c r="B14" s="36"/>
      <c r="C14" s="28"/>
      <c r="D14" s="28"/>
      <c r="E14" s="81"/>
    </row>
    <row r="15" spans="2:5">
      <c r="B15" s="177" t="s">
        <v>12</v>
      </c>
      <c r="C15" s="178"/>
      <c r="D15" s="178"/>
      <c r="E15" s="179"/>
    </row>
    <row r="16" spans="2:5">
      <c r="B16" s="9">
        <v>1</v>
      </c>
      <c r="C16" s="1" t="s">
        <v>13</v>
      </c>
      <c r="D16" s="180" t="s">
        <v>235</v>
      </c>
      <c r="E16" s="181"/>
    </row>
    <row r="17" spans="2:5">
      <c r="B17" s="9">
        <v>2</v>
      </c>
      <c r="C17" s="1" t="s">
        <v>14</v>
      </c>
      <c r="D17" s="180" t="s">
        <v>125</v>
      </c>
      <c r="E17" s="181"/>
    </row>
    <row r="18" spans="2:5">
      <c r="B18" s="9">
        <v>3</v>
      </c>
      <c r="C18" s="1" t="s">
        <v>240</v>
      </c>
      <c r="D18" s="182">
        <v>1659.47</v>
      </c>
      <c r="E18" s="183"/>
    </row>
    <row r="19" spans="2:5">
      <c r="B19" s="9">
        <v>4</v>
      </c>
      <c r="C19" s="1" t="s">
        <v>15</v>
      </c>
      <c r="D19" s="180" t="s">
        <v>126</v>
      </c>
      <c r="E19" s="181"/>
    </row>
    <row r="20" spans="2:5">
      <c r="B20" s="9">
        <v>5</v>
      </c>
      <c r="C20" s="1" t="s">
        <v>16</v>
      </c>
      <c r="D20" s="184">
        <v>46023</v>
      </c>
      <c r="E20" s="185"/>
    </row>
    <row r="21" spans="2:5">
      <c r="B21" s="186"/>
      <c r="C21" s="187"/>
      <c r="D21" s="187"/>
      <c r="E21" s="188"/>
    </row>
    <row r="22" spans="2:5">
      <c r="B22" s="153" t="s">
        <v>17</v>
      </c>
      <c r="C22" s="154"/>
      <c r="D22" s="154"/>
      <c r="E22" s="155"/>
    </row>
    <row r="23" spans="2:5">
      <c r="B23" s="8">
        <v>1</v>
      </c>
      <c r="C23" s="3" t="s">
        <v>18</v>
      </c>
      <c r="D23" s="15" t="s">
        <v>19</v>
      </c>
      <c r="E23" s="38" t="s">
        <v>20</v>
      </c>
    </row>
    <row r="24" spans="2:5">
      <c r="B24" s="8" t="s">
        <v>21</v>
      </c>
      <c r="C24" s="1" t="s">
        <v>22</v>
      </c>
      <c r="D24" s="16"/>
      <c r="E24" s="39">
        <f>D18/2</f>
        <v>829.73500000000001</v>
      </c>
    </row>
    <row r="25" spans="2:5">
      <c r="B25" s="8" t="s">
        <v>23</v>
      </c>
      <c r="C25" s="1" t="s">
        <v>24</v>
      </c>
      <c r="D25" s="17">
        <v>0.3</v>
      </c>
      <c r="E25" s="39">
        <v>0</v>
      </c>
    </row>
    <row r="26" spans="2:5">
      <c r="B26" s="8" t="s">
        <v>25</v>
      </c>
      <c r="C26" s="1" t="s">
        <v>26</v>
      </c>
      <c r="D26" s="17" t="s">
        <v>27</v>
      </c>
      <c r="E26" s="39">
        <v>0</v>
      </c>
    </row>
    <row r="27" spans="2:5">
      <c r="B27" s="8" t="s">
        <v>28</v>
      </c>
      <c r="C27" s="1" t="s">
        <v>29</v>
      </c>
      <c r="D27" s="17">
        <v>0.2</v>
      </c>
      <c r="E27" s="39">
        <v>0</v>
      </c>
    </row>
    <row r="28" spans="2:5">
      <c r="B28" s="8" t="s">
        <v>30</v>
      </c>
      <c r="C28" s="1" t="s">
        <v>31</v>
      </c>
      <c r="D28" s="18"/>
      <c r="E28" s="39">
        <v>0</v>
      </c>
    </row>
    <row r="29" spans="2:5">
      <c r="B29" s="8" t="s">
        <v>32</v>
      </c>
      <c r="C29" s="1" t="s">
        <v>33</v>
      </c>
      <c r="D29" s="18"/>
      <c r="E29" s="39">
        <v>0</v>
      </c>
    </row>
    <row r="30" spans="2:5">
      <c r="B30" s="8" t="s">
        <v>34</v>
      </c>
      <c r="C30" s="1" t="s">
        <v>35</v>
      </c>
      <c r="D30" s="17"/>
      <c r="E30" s="39">
        <v>0</v>
      </c>
    </row>
    <row r="31" spans="2:5">
      <c r="B31" s="151" t="s">
        <v>36</v>
      </c>
      <c r="C31" s="152"/>
      <c r="D31" s="3"/>
      <c r="E31" s="43">
        <f>TRUNC(SUM(E24:E30),2)</f>
        <v>829.73</v>
      </c>
    </row>
    <row r="32" spans="2:5">
      <c r="B32" s="151"/>
      <c r="C32" s="157"/>
      <c r="D32" s="157"/>
      <c r="E32" s="167"/>
    </row>
    <row r="33" spans="2:8">
      <c r="B33" s="153" t="s">
        <v>37</v>
      </c>
      <c r="C33" s="154"/>
      <c r="D33" s="154"/>
      <c r="E33" s="155"/>
    </row>
    <row r="34" spans="2:8">
      <c r="B34" s="151" t="s">
        <v>38</v>
      </c>
      <c r="C34" s="152"/>
      <c r="D34" s="15" t="s">
        <v>19</v>
      </c>
      <c r="E34" s="38" t="s">
        <v>20</v>
      </c>
    </row>
    <row r="35" spans="2:8">
      <c r="B35" s="8" t="s">
        <v>21</v>
      </c>
      <c r="C35" s="1" t="s">
        <v>85</v>
      </c>
      <c r="D35" s="19">
        <v>8.3299999999999999E-2</v>
      </c>
      <c r="E35" s="39">
        <f>$E$31*D35</f>
        <v>69.116509000000008</v>
      </c>
    </row>
    <row r="36" spans="2:8">
      <c r="B36" s="8" t="s">
        <v>23</v>
      </c>
      <c r="C36" s="1" t="s">
        <v>87</v>
      </c>
      <c r="D36" s="19">
        <v>2.7799999999999998E-2</v>
      </c>
      <c r="E36" s="39">
        <f>D36*E31</f>
        <v>23.066493999999999</v>
      </c>
      <c r="F36" s="13"/>
      <c r="G36" s="13"/>
      <c r="H36" s="14"/>
    </row>
    <row r="37" spans="2:8">
      <c r="B37" s="151" t="s">
        <v>39</v>
      </c>
      <c r="C37" s="152"/>
      <c r="D37" s="20">
        <f>TRUNC(SUM(D35:D36),4)</f>
        <v>0.1111</v>
      </c>
      <c r="E37" s="43">
        <f>TRUNC(SUM(E35:E36),2)</f>
        <v>92.18</v>
      </c>
      <c r="F37" s="49"/>
    </row>
    <row r="38" spans="2:8">
      <c r="B38" s="163"/>
      <c r="C38" s="164"/>
      <c r="D38" s="164"/>
      <c r="E38" s="165"/>
    </row>
    <row r="39" spans="2:8">
      <c r="B39" s="151" t="s">
        <v>40</v>
      </c>
      <c r="C39" s="152"/>
      <c r="D39" s="15" t="s">
        <v>19</v>
      </c>
      <c r="E39" s="38" t="s">
        <v>20</v>
      </c>
    </row>
    <row r="40" spans="2:8">
      <c r="B40" s="8" t="s">
        <v>21</v>
      </c>
      <c r="C40" s="1" t="s">
        <v>41</v>
      </c>
      <c r="D40" s="19">
        <v>0.2</v>
      </c>
      <c r="E40" s="39">
        <f>($E$31+$E$37)*D40</f>
        <v>184.38200000000003</v>
      </c>
    </row>
    <row r="41" spans="2:8">
      <c r="B41" s="8" t="s">
        <v>23</v>
      </c>
      <c r="C41" s="1" t="s">
        <v>42</v>
      </c>
      <c r="D41" s="19">
        <v>2.5000000000000001E-2</v>
      </c>
      <c r="E41" s="39">
        <f t="shared" ref="E41:E47" si="0">($E$31+$E$37)*D41</f>
        <v>23.047750000000004</v>
      </c>
    </row>
    <row r="42" spans="2:8" ht="30" customHeight="1">
      <c r="B42" s="8" t="s">
        <v>25</v>
      </c>
      <c r="C42" s="27" t="s">
        <v>88</v>
      </c>
      <c r="D42" s="19">
        <v>0.02</v>
      </c>
      <c r="E42" s="39">
        <f>($E$31+$E$37)*D42</f>
        <v>18.438200000000002</v>
      </c>
    </row>
    <row r="43" spans="2:8">
      <c r="B43" s="8" t="s">
        <v>28</v>
      </c>
      <c r="C43" s="1" t="s">
        <v>43</v>
      </c>
      <c r="D43" s="19">
        <v>1.4999999999999999E-2</v>
      </c>
      <c r="E43" s="39">
        <f t="shared" si="0"/>
        <v>13.828650000000001</v>
      </c>
    </row>
    <row r="44" spans="2:8">
      <c r="B44" s="8" t="s">
        <v>30</v>
      </c>
      <c r="C44" s="1" t="s">
        <v>44</v>
      </c>
      <c r="D44" s="19">
        <v>0.01</v>
      </c>
      <c r="E44" s="39">
        <f t="shared" si="0"/>
        <v>9.219100000000001</v>
      </c>
    </row>
    <row r="45" spans="2:8">
      <c r="B45" s="8" t="s">
        <v>32</v>
      </c>
      <c r="C45" s="1" t="s">
        <v>45</v>
      </c>
      <c r="D45" s="19">
        <v>6.0000000000000001E-3</v>
      </c>
      <c r="E45" s="39">
        <f t="shared" si="0"/>
        <v>5.5314600000000009</v>
      </c>
    </row>
    <row r="46" spans="2:8">
      <c r="B46" s="8" t="s">
        <v>34</v>
      </c>
      <c r="C46" s="1" t="s">
        <v>46</v>
      </c>
      <c r="D46" s="19">
        <v>2E-3</v>
      </c>
      <c r="E46" s="39">
        <f t="shared" si="0"/>
        <v>1.8438200000000002</v>
      </c>
    </row>
    <row r="47" spans="2:8">
      <c r="B47" s="8" t="s">
        <v>47</v>
      </c>
      <c r="C47" s="1" t="s">
        <v>48</v>
      </c>
      <c r="D47" s="19">
        <v>0.08</v>
      </c>
      <c r="E47" s="39">
        <f t="shared" si="0"/>
        <v>73.752800000000008</v>
      </c>
    </row>
    <row r="48" spans="2:8">
      <c r="B48" s="151" t="s">
        <v>49</v>
      </c>
      <c r="C48" s="152"/>
      <c r="D48" s="20">
        <f>SUM(D40:D47)</f>
        <v>0.35800000000000004</v>
      </c>
      <c r="E48" s="43">
        <f>TRUNC(SUM(E40:E47),2)</f>
        <v>330.04</v>
      </c>
    </row>
    <row r="49" spans="2:5">
      <c r="B49" s="163"/>
      <c r="C49" s="164"/>
      <c r="D49" s="164"/>
      <c r="E49" s="165"/>
    </row>
    <row r="50" spans="2:5">
      <c r="B50" s="151" t="s">
        <v>50</v>
      </c>
      <c r="C50" s="152"/>
      <c r="D50" s="20"/>
      <c r="E50" s="38" t="s">
        <v>20</v>
      </c>
    </row>
    <row r="51" spans="2:5">
      <c r="B51" s="8" t="s">
        <v>21</v>
      </c>
      <c r="C51" s="4" t="s">
        <v>127</v>
      </c>
      <c r="D51" s="21">
        <v>4</v>
      </c>
      <c r="E51" s="82">
        <f>(D51*2*22)-(E24*6%)</f>
        <v>126.2159</v>
      </c>
    </row>
    <row r="52" spans="2:5">
      <c r="B52" s="8" t="s">
        <v>23</v>
      </c>
      <c r="C52" s="4" t="s">
        <v>89</v>
      </c>
      <c r="D52" s="21">
        <v>505.99</v>
      </c>
      <c r="E52" s="83">
        <f>D52</f>
        <v>505.99</v>
      </c>
    </row>
    <row r="53" spans="2:5">
      <c r="B53" s="8" t="s">
        <v>25</v>
      </c>
      <c r="C53" s="4" t="s">
        <v>51</v>
      </c>
      <c r="D53" s="22"/>
      <c r="E53" s="83">
        <v>5.82</v>
      </c>
    </row>
    <row r="54" spans="2:5">
      <c r="B54" s="8" t="s">
        <v>25</v>
      </c>
      <c r="C54" s="4" t="s">
        <v>52</v>
      </c>
      <c r="D54" s="21"/>
      <c r="E54" s="82">
        <v>52.55</v>
      </c>
    </row>
    <row r="55" spans="2:5">
      <c r="B55" s="151" t="s">
        <v>53</v>
      </c>
      <c r="C55" s="152"/>
      <c r="D55" s="3"/>
      <c r="E55" s="43">
        <f>TRUNC(SUM(E51:E54),2)</f>
        <v>690.57</v>
      </c>
    </row>
    <row r="56" spans="2:5">
      <c r="B56" s="163"/>
      <c r="C56" s="164"/>
      <c r="D56" s="164"/>
      <c r="E56" s="165"/>
    </row>
    <row r="57" spans="2:5">
      <c r="B57" s="158" t="s">
        <v>54</v>
      </c>
      <c r="C57" s="173"/>
      <c r="D57" s="5"/>
      <c r="E57" s="84"/>
    </row>
    <row r="58" spans="2:5">
      <c r="B58" s="151" t="s">
        <v>55</v>
      </c>
      <c r="C58" s="152"/>
      <c r="D58" s="3"/>
      <c r="E58" s="38" t="s">
        <v>20</v>
      </c>
    </row>
    <row r="59" spans="2:5">
      <c r="B59" s="8" t="s">
        <v>56</v>
      </c>
      <c r="C59" s="1" t="s">
        <v>57</v>
      </c>
      <c r="D59" s="1"/>
      <c r="E59" s="39">
        <f>E37</f>
        <v>92.18</v>
      </c>
    </row>
    <row r="60" spans="2:5">
      <c r="B60" s="8" t="s">
        <v>58</v>
      </c>
      <c r="C60" s="1" t="s">
        <v>59</v>
      </c>
      <c r="D60" s="1"/>
      <c r="E60" s="39">
        <f>E48</f>
        <v>330.04</v>
      </c>
    </row>
    <row r="61" spans="2:5">
      <c r="B61" s="8" t="s">
        <v>60</v>
      </c>
      <c r="C61" s="1" t="s">
        <v>61</v>
      </c>
      <c r="D61" s="1"/>
      <c r="E61" s="39">
        <f>E55</f>
        <v>690.57</v>
      </c>
    </row>
    <row r="62" spans="2:5">
      <c r="B62" s="151" t="s">
        <v>62</v>
      </c>
      <c r="C62" s="152"/>
      <c r="D62" s="3"/>
      <c r="E62" s="43">
        <f>TRUNC(SUM(E59:E61),2)</f>
        <v>1112.79</v>
      </c>
    </row>
    <row r="63" spans="2:5">
      <c r="B63" s="163"/>
      <c r="C63" s="164"/>
      <c r="D63" s="164"/>
      <c r="E63" s="165"/>
    </row>
    <row r="64" spans="2:5">
      <c r="B64" s="153" t="s">
        <v>63</v>
      </c>
      <c r="C64" s="166"/>
      <c r="D64" s="2"/>
      <c r="E64" s="85"/>
    </row>
    <row r="65" spans="2:5">
      <c r="B65" s="8">
        <v>3</v>
      </c>
      <c r="C65" s="3" t="s">
        <v>64</v>
      </c>
      <c r="D65" s="15" t="s">
        <v>19</v>
      </c>
      <c r="E65" s="38" t="s">
        <v>20</v>
      </c>
    </row>
    <row r="66" spans="2:5">
      <c r="B66" s="8" t="s">
        <v>21</v>
      </c>
      <c r="C66" s="1" t="s">
        <v>65</v>
      </c>
      <c r="D66" s="19">
        <v>4.1999999999999997E-3</v>
      </c>
      <c r="E66" s="39">
        <f>$E$31*D66</f>
        <v>3.4848659999999998</v>
      </c>
    </row>
    <row r="67" spans="2:5">
      <c r="B67" s="8" t="s">
        <v>23</v>
      </c>
      <c r="C67" s="1" t="s">
        <v>66</v>
      </c>
      <c r="D67" s="19">
        <f>0.08*D66</f>
        <v>3.3599999999999998E-4</v>
      </c>
      <c r="E67" s="39">
        <f>D67*E31</f>
        <v>0.27878927999999997</v>
      </c>
    </row>
    <row r="68" spans="2:5">
      <c r="B68" s="8" t="s">
        <v>25</v>
      </c>
      <c r="C68" s="1" t="s">
        <v>67</v>
      </c>
      <c r="D68" s="19">
        <v>9.5999999999999992E-3</v>
      </c>
      <c r="E68" s="39">
        <f>$E$31*D68</f>
        <v>7.9654079999999992</v>
      </c>
    </row>
    <row r="69" spans="2:5">
      <c r="B69" s="8" t="s">
        <v>28</v>
      </c>
      <c r="C69" s="1" t="s">
        <v>68</v>
      </c>
      <c r="D69" s="19">
        <v>1.9400000000000001E-2</v>
      </c>
      <c r="E69" s="39">
        <f>$E$31*D69</f>
        <v>16.096762000000002</v>
      </c>
    </row>
    <row r="70" spans="2:5">
      <c r="B70" s="8" t="s">
        <v>30</v>
      </c>
      <c r="C70" s="1" t="s">
        <v>69</v>
      </c>
      <c r="D70" s="19">
        <f>D48*D69</f>
        <v>6.9452000000000012E-3</v>
      </c>
      <c r="E70" s="39">
        <f t="shared" ref="E70:E71" si="1">$E$31*D70</f>
        <v>5.7626407960000012</v>
      </c>
    </row>
    <row r="71" spans="2:5">
      <c r="B71" s="8" t="s">
        <v>32</v>
      </c>
      <c r="C71" s="1" t="s">
        <v>70</v>
      </c>
      <c r="D71" s="19">
        <v>3.04E-2</v>
      </c>
      <c r="E71" s="39">
        <f t="shared" si="1"/>
        <v>25.223792</v>
      </c>
    </row>
    <row r="72" spans="2:5">
      <c r="B72" s="151" t="s">
        <v>71</v>
      </c>
      <c r="C72" s="152"/>
      <c r="D72" s="20">
        <f>TRUNC(SUM(D66:D71),4)</f>
        <v>7.0800000000000002E-2</v>
      </c>
      <c r="E72" s="43">
        <f>TRUNC(SUM(E66:E71),2)</f>
        <v>58.81</v>
      </c>
    </row>
    <row r="73" spans="2:5">
      <c r="B73" s="151"/>
      <c r="C73" s="157"/>
      <c r="D73" s="157"/>
      <c r="E73" s="167"/>
    </row>
    <row r="74" spans="2:5" ht="15" customHeight="1">
      <c r="B74" s="153" t="s">
        <v>72</v>
      </c>
      <c r="C74" s="154"/>
      <c r="D74" s="154"/>
      <c r="E74" s="155"/>
    </row>
    <row r="75" spans="2:5" ht="15" customHeight="1">
      <c r="B75" s="168" t="s">
        <v>95</v>
      </c>
      <c r="C75" s="169"/>
      <c r="D75" s="170"/>
      <c r="E75" s="86" t="s">
        <v>20</v>
      </c>
    </row>
    <row r="76" spans="2:5" ht="15" customHeight="1">
      <c r="B76" s="171" t="s">
        <v>90</v>
      </c>
      <c r="C76" s="172"/>
      <c r="D76" s="48"/>
      <c r="E76" s="37">
        <f>D18</f>
        <v>1659.47</v>
      </c>
    </row>
    <row r="77" spans="2:5" ht="15" customHeight="1">
      <c r="B77" s="171" t="s">
        <v>91</v>
      </c>
      <c r="C77" s="172"/>
      <c r="D77" s="48"/>
      <c r="E77" s="37">
        <f>E62</f>
        <v>1112.79</v>
      </c>
    </row>
    <row r="78" spans="2:5" ht="15" customHeight="1">
      <c r="B78" s="171" t="s">
        <v>92</v>
      </c>
      <c r="C78" s="172"/>
      <c r="D78" s="48"/>
      <c r="E78" s="37">
        <f>1/12*E31*(1+D48)</f>
        <v>93.897778333333335</v>
      </c>
    </row>
    <row r="79" spans="2:5" ht="15" customHeight="1">
      <c r="B79" s="171" t="s">
        <v>93</v>
      </c>
      <c r="C79" s="172"/>
      <c r="D79" s="48"/>
      <c r="E79" s="37">
        <f>-E52</f>
        <v>-505.99</v>
      </c>
    </row>
    <row r="80" spans="2:5" ht="15" customHeight="1">
      <c r="B80" s="171" t="s">
        <v>94</v>
      </c>
      <c r="C80" s="172"/>
      <c r="D80" s="48"/>
      <c r="E80" s="37">
        <f>E72</f>
        <v>58.81</v>
      </c>
    </row>
    <row r="81" spans="2:6" ht="15" customHeight="1">
      <c r="B81" s="161" t="s">
        <v>96</v>
      </c>
      <c r="C81" s="162"/>
      <c r="D81" s="15"/>
      <c r="E81" s="38">
        <f>TRUNC(SUM(E76:E80),2)</f>
        <v>2418.9699999999998</v>
      </c>
      <c r="F81" s="10"/>
    </row>
    <row r="82" spans="2:6">
      <c r="B82" s="46"/>
      <c r="C82" s="47"/>
      <c r="D82" s="23"/>
      <c r="E82" s="87"/>
    </row>
    <row r="83" spans="2:6">
      <c r="B83" s="151" t="s">
        <v>73</v>
      </c>
      <c r="C83" s="152"/>
      <c r="D83" s="15" t="s">
        <v>19</v>
      </c>
      <c r="E83" s="38" t="s">
        <v>20</v>
      </c>
    </row>
    <row r="84" spans="2:6">
      <c r="B84" s="8" t="s">
        <v>21</v>
      </c>
      <c r="C84" s="1" t="s">
        <v>98</v>
      </c>
      <c r="D84" s="19">
        <v>8.3330000000000001E-2</v>
      </c>
      <c r="E84" s="39">
        <f>$E$81*D84</f>
        <v>201.57277009999999</v>
      </c>
    </row>
    <row r="85" spans="2:6">
      <c r="B85" s="8" t="s">
        <v>23</v>
      </c>
      <c r="C85" s="1" t="s">
        <v>100</v>
      </c>
      <c r="D85" s="19">
        <v>4.15E-3</v>
      </c>
      <c r="E85" s="39">
        <f t="shared" ref="E85:E89" si="2">$E$81*D85</f>
        <v>10.0387255</v>
      </c>
    </row>
    <row r="86" spans="2:6">
      <c r="B86" s="8" t="s">
        <v>25</v>
      </c>
      <c r="C86" s="1" t="s">
        <v>102</v>
      </c>
      <c r="D86" s="19">
        <v>2.0000000000000001E-4</v>
      </c>
      <c r="E86" s="39">
        <f t="shared" si="2"/>
        <v>0.483794</v>
      </c>
    </row>
    <row r="87" spans="2:6">
      <c r="B87" s="8" t="s">
        <v>28</v>
      </c>
      <c r="C87" s="1" t="s">
        <v>99</v>
      </c>
      <c r="D87" s="19">
        <v>5.1000000000000004E-4</v>
      </c>
      <c r="E87" s="39">
        <f t="shared" si="2"/>
        <v>1.2336746999999999</v>
      </c>
    </row>
    <row r="88" spans="2:6">
      <c r="B88" s="8" t="s">
        <v>30</v>
      </c>
      <c r="C88" s="1" t="s">
        <v>97</v>
      </c>
      <c r="D88" s="19">
        <v>1.1100000000000001E-3</v>
      </c>
      <c r="E88" s="39">
        <f t="shared" si="2"/>
        <v>2.6850567000000001</v>
      </c>
    </row>
    <row r="89" spans="2:6">
      <c r="B89" s="8" t="s">
        <v>32</v>
      </c>
      <c r="C89" s="1" t="s">
        <v>101</v>
      </c>
      <c r="D89" s="19">
        <v>3.8999999999999999E-4</v>
      </c>
      <c r="E89" s="39">
        <f t="shared" si="2"/>
        <v>0.94339829999999991</v>
      </c>
    </row>
    <row r="90" spans="2:6">
      <c r="B90" s="151" t="s">
        <v>103</v>
      </c>
      <c r="C90" s="152"/>
      <c r="D90" s="20">
        <f>TRUNC(SUM(D84:D89),4)</f>
        <v>8.9599999999999999E-2</v>
      </c>
      <c r="E90" s="43">
        <f>TRUNC(SUM(E84:E89),2)</f>
        <v>216.95</v>
      </c>
    </row>
    <row r="91" spans="2:6">
      <c r="B91" s="6"/>
      <c r="C91" s="7"/>
      <c r="D91" s="7"/>
      <c r="E91" s="88"/>
    </row>
    <row r="92" spans="2:6">
      <c r="B92" s="153" t="s">
        <v>74</v>
      </c>
      <c r="C92" s="154"/>
      <c r="D92" s="154"/>
      <c r="E92" s="155"/>
    </row>
    <row r="93" spans="2:6">
      <c r="B93" s="8">
        <v>5</v>
      </c>
      <c r="C93" s="3" t="s">
        <v>75</v>
      </c>
      <c r="D93" s="15"/>
      <c r="E93" s="38" t="s">
        <v>20</v>
      </c>
    </row>
    <row r="94" spans="2:6">
      <c r="B94" s="8" t="s">
        <v>21</v>
      </c>
      <c r="C94" s="4" t="s">
        <v>119</v>
      </c>
      <c r="D94" s="22"/>
      <c r="E94" s="39">
        <f>'SG 7SR e ESC - Insumos Módulo 5'!D71</f>
        <v>94.295000000000002</v>
      </c>
    </row>
    <row r="95" spans="2:6">
      <c r="B95" s="8" t="s">
        <v>23</v>
      </c>
      <c r="C95" s="4" t="s">
        <v>128</v>
      </c>
      <c r="D95" s="22"/>
      <c r="E95" s="39">
        <f>'SG 7SR e ESC - Insumos Módulo 5'!D72</f>
        <v>267.46083333333337</v>
      </c>
    </row>
    <row r="96" spans="2:6">
      <c r="B96" s="8" t="s">
        <v>25</v>
      </c>
      <c r="C96" s="4" t="s">
        <v>228</v>
      </c>
      <c r="D96" s="22"/>
      <c r="E96" s="39">
        <f>'SG 7SR e ESC - Insumos Módulo 5'!D73</f>
        <v>2.9541666666666671</v>
      </c>
    </row>
    <row r="97" spans="2:5">
      <c r="B97" s="151" t="s">
        <v>76</v>
      </c>
      <c r="C97" s="152"/>
      <c r="D97" s="20"/>
      <c r="E97" s="43">
        <f>TRUNC(SUM(E94:E96),2)</f>
        <v>364.71</v>
      </c>
    </row>
    <row r="98" spans="2:5">
      <c r="B98" s="6"/>
      <c r="C98" s="7"/>
      <c r="D98" s="7"/>
      <c r="E98" s="88"/>
    </row>
    <row r="99" spans="2:5">
      <c r="B99" s="153" t="s">
        <v>77</v>
      </c>
      <c r="C99" s="154"/>
      <c r="D99" s="154"/>
      <c r="E99" s="155"/>
    </row>
    <row r="100" spans="2:5">
      <c r="B100" s="8">
        <v>6</v>
      </c>
      <c r="C100" s="3" t="s">
        <v>78</v>
      </c>
      <c r="D100" s="15" t="s">
        <v>19</v>
      </c>
      <c r="E100" s="38" t="s">
        <v>20</v>
      </c>
    </row>
    <row r="101" spans="2:5">
      <c r="B101" s="9" t="s">
        <v>21</v>
      </c>
      <c r="C101" s="1" t="s">
        <v>79</v>
      </c>
      <c r="D101" s="24">
        <v>0.05</v>
      </c>
      <c r="E101" s="39">
        <f>TRUNC(D101*E118,2)</f>
        <v>129.13999999999999</v>
      </c>
    </row>
    <row r="102" spans="2:5">
      <c r="B102" s="9" t="s">
        <v>23</v>
      </c>
      <c r="C102" s="156" t="s">
        <v>104</v>
      </c>
      <c r="D102" s="152"/>
      <c r="E102" s="39">
        <f>E101+E118</f>
        <v>2712.1299999999997</v>
      </c>
    </row>
    <row r="103" spans="2:5">
      <c r="B103" s="9" t="s">
        <v>25</v>
      </c>
      <c r="C103" s="1" t="s">
        <v>80</v>
      </c>
      <c r="D103" s="24">
        <v>0.1</v>
      </c>
      <c r="E103" s="39">
        <f>TRUNC(D103*(E101+E118),2)</f>
        <v>271.20999999999998</v>
      </c>
    </row>
    <row r="104" spans="2:5">
      <c r="B104" s="40" t="s">
        <v>28</v>
      </c>
      <c r="C104" s="156" t="s">
        <v>107</v>
      </c>
      <c r="D104" s="152"/>
      <c r="E104" s="39">
        <f>E102+E103</f>
        <v>2983.3399999999997</v>
      </c>
    </row>
    <row r="105" spans="2:5" ht="66">
      <c r="B105" s="41" t="s">
        <v>30</v>
      </c>
      <c r="C105" s="29" t="s">
        <v>295</v>
      </c>
      <c r="D105" s="17">
        <v>0.14249999999999999</v>
      </c>
      <c r="E105" s="42">
        <f>(E104/(1-D105))*D105</f>
        <v>495.77370262390662</v>
      </c>
    </row>
    <row r="106" spans="2:5">
      <c r="B106" s="9" t="s">
        <v>108</v>
      </c>
      <c r="C106" s="1" t="s">
        <v>81</v>
      </c>
      <c r="D106" s="25">
        <v>7.5999999999999998E-2</v>
      </c>
      <c r="E106" s="39"/>
    </row>
    <row r="107" spans="2:5">
      <c r="B107" s="9" t="s">
        <v>109</v>
      </c>
      <c r="C107" s="1" t="s">
        <v>110</v>
      </c>
      <c r="D107" s="25">
        <v>1.6500000000000001E-2</v>
      </c>
      <c r="E107" s="39"/>
    </row>
    <row r="108" spans="2:5">
      <c r="B108" s="9" t="s">
        <v>111</v>
      </c>
      <c r="C108" s="1" t="s">
        <v>82</v>
      </c>
      <c r="D108" s="25">
        <v>0.05</v>
      </c>
      <c r="E108" s="39"/>
    </row>
    <row r="109" spans="2:5">
      <c r="B109" s="151" t="s">
        <v>112</v>
      </c>
      <c r="C109" s="157"/>
      <c r="D109" s="152"/>
      <c r="E109" s="43">
        <f>E101+E103+E105</f>
        <v>896.12370262390664</v>
      </c>
    </row>
    <row r="110" spans="2:5">
      <c r="B110" s="44"/>
      <c r="C110" s="45"/>
      <c r="D110" s="45"/>
      <c r="E110" s="89"/>
    </row>
    <row r="111" spans="2:5">
      <c r="B111" s="158" t="s">
        <v>83</v>
      </c>
      <c r="C111" s="159"/>
      <c r="D111" s="159"/>
      <c r="E111" s="160"/>
    </row>
    <row r="112" spans="2:5">
      <c r="B112" s="151" t="s">
        <v>105</v>
      </c>
      <c r="C112" s="152"/>
      <c r="D112" s="3"/>
      <c r="E112" s="38" t="s">
        <v>20</v>
      </c>
    </row>
    <row r="113" spans="2:5">
      <c r="B113" s="9" t="s">
        <v>21</v>
      </c>
      <c r="C113" s="1" t="str">
        <f>B22</f>
        <v>MÓDULO 1 - COMPOSIÇÃO DA REMUNERAÇÃO</v>
      </c>
      <c r="D113" s="1"/>
      <c r="E113" s="39">
        <f>E31</f>
        <v>829.73</v>
      </c>
    </row>
    <row r="114" spans="2:5">
      <c r="B114" s="9" t="s">
        <v>23</v>
      </c>
      <c r="C114" s="1" t="str">
        <f>B33</f>
        <v>MÓDULO 2 – ENCARGOS E BENEFÍCIOS ANUAIS, MENSAIS E DIÁRIOS</v>
      </c>
      <c r="D114" s="1"/>
      <c r="E114" s="39">
        <f>E62</f>
        <v>1112.79</v>
      </c>
    </row>
    <row r="115" spans="2:5">
      <c r="B115" s="9" t="s">
        <v>25</v>
      </c>
      <c r="C115" s="1" t="str">
        <f>B64</f>
        <v>MÓDULO 3 – PROVISÃO PARA RESCISÃO</v>
      </c>
      <c r="D115" s="1"/>
      <c r="E115" s="39">
        <f>E72</f>
        <v>58.81</v>
      </c>
    </row>
    <row r="116" spans="2:5">
      <c r="B116" s="9" t="s">
        <v>28</v>
      </c>
      <c r="C116" s="1" t="str">
        <f>B74</f>
        <v>MÓDULO 4 – CUSTO DE REPOSIÇÃO DO PROFISSIONAL AUSENTE</v>
      </c>
      <c r="D116" s="1"/>
      <c r="E116" s="39">
        <f>E90</f>
        <v>216.95</v>
      </c>
    </row>
    <row r="117" spans="2:5">
      <c r="B117" s="9" t="s">
        <v>30</v>
      </c>
      <c r="C117" s="1" t="str">
        <f>B92</f>
        <v>MÓDULO 5 – INSUMOS DIVERSOS</v>
      </c>
      <c r="D117" s="1"/>
      <c r="E117" s="39">
        <f>E97</f>
        <v>364.71</v>
      </c>
    </row>
    <row r="118" spans="2:5">
      <c r="B118" s="151" t="s">
        <v>106</v>
      </c>
      <c r="C118" s="157"/>
      <c r="D118" s="152"/>
      <c r="E118" s="43">
        <f>TRUNC(SUM(E113:E117),2)</f>
        <v>2582.9899999999998</v>
      </c>
    </row>
    <row r="119" spans="2:5">
      <c r="B119" s="9" t="s">
        <v>32</v>
      </c>
      <c r="C119" s="1" t="str">
        <f>B99</f>
        <v>MÓDULO 6 – CUSTOS INDIRETOS, TRIBUTOS E LUCRO</v>
      </c>
      <c r="D119" s="1"/>
      <c r="E119" s="39">
        <f>E109</f>
        <v>896.12370262390664</v>
      </c>
    </row>
    <row r="120" spans="2:5" ht="15.75" thickBot="1">
      <c r="B120" s="148" t="s">
        <v>164</v>
      </c>
      <c r="C120" s="149"/>
      <c r="D120" s="150"/>
      <c r="E120" s="90">
        <f>TRUNC(E119+E118,2)</f>
        <v>3479.11</v>
      </c>
    </row>
  </sheetData>
  <mergeCells count="60">
    <mergeCell ref="B12:D12"/>
    <mergeCell ref="B1:E1"/>
    <mergeCell ref="B2:E2"/>
    <mergeCell ref="B3:E3"/>
    <mergeCell ref="B4:E4"/>
    <mergeCell ref="B5:D5"/>
    <mergeCell ref="B6:D6"/>
    <mergeCell ref="B7:D7"/>
    <mergeCell ref="B8:D8"/>
    <mergeCell ref="B9:D9"/>
    <mergeCell ref="B10:D10"/>
    <mergeCell ref="B11:D11"/>
    <mergeCell ref="B33:E33"/>
    <mergeCell ref="B13:D13"/>
    <mergeCell ref="B15:E15"/>
    <mergeCell ref="D16:E16"/>
    <mergeCell ref="D17:E17"/>
    <mergeCell ref="D18:E18"/>
    <mergeCell ref="D19:E19"/>
    <mergeCell ref="D20:E20"/>
    <mergeCell ref="B21:E21"/>
    <mergeCell ref="B22:E22"/>
    <mergeCell ref="B31:C31"/>
    <mergeCell ref="B32:E32"/>
    <mergeCell ref="B62:C62"/>
    <mergeCell ref="B34:C34"/>
    <mergeCell ref="B37:C37"/>
    <mergeCell ref="B38:E38"/>
    <mergeCell ref="B39:C39"/>
    <mergeCell ref="B48:C48"/>
    <mergeCell ref="B49:E49"/>
    <mergeCell ref="B50:C50"/>
    <mergeCell ref="B55:C55"/>
    <mergeCell ref="B56:E56"/>
    <mergeCell ref="B57:C57"/>
    <mergeCell ref="B58:C58"/>
    <mergeCell ref="B81:C81"/>
    <mergeCell ref="B63:E63"/>
    <mergeCell ref="B64:C64"/>
    <mergeCell ref="B72:C72"/>
    <mergeCell ref="B73:E73"/>
    <mergeCell ref="B74:E74"/>
    <mergeCell ref="B75:D75"/>
    <mergeCell ref="B76:C76"/>
    <mergeCell ref="B77:C77"/>
    <mergeCell ref="B78:C78"/>
    <mergeCell ref="B79:C79"/>
    <mergeCell ref="B80:C80"/>
    <mergeCell ref="B120:D120"/>
    <mergeCell ref="B83:C83"/>
    <mergeCell ref="B90:C90"/>
    <mergeCell ref="B92:E92"/>
    <mergeCell ref="B97:C97"/>
    <mergeCell ref="B99:E99"/>
    <mergeCell ref="C102:D102"/>
    <mergeCell ref="C104:D104"/>
    <mergeCell ref="B109:D109"/>
    <mergeCell ref="B111:E111"/>
    <mergeCell ref="B112:C112"/>
    <mergeCell ref="B118:D118"/>
  </mergeCells>
  <pageMargins left="0.511811024" right="0.511811024" top="0.78740157499999996" bottom="0.78740157499999996" header="0.31496062000000002" footer="0.31496062000000002"/>
  <pageSetup paperSize="9" scale="74" fitToHeight="0" orientation="portrait" r:id="rId1"/>
  <ignoredErrors>
    <ignoredError sqref="E67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74"/>
  <sheetViews>
    <sheetView showGridLines="0" topLeftCell="A55" zoomScaleNormal="100" workbookViewId="0">
      <selection activeCell="D74" sqref="D74:E74"/>
    </sheetView>
  </sheetViews>
  <sheetFormatPr defaultRowHeight="15"/>
  <cols>
    <col min="1" max="1" width="50.7109375" style="55" customWidth="1"/>
    <col min="2" max="2" width="19.7109375" bestFit="1" customWidth="1"/>
    <col min="3" max="3" width="14" bestFit="1" customWidth="1"/>
    <col min="4" max="4" width="14" style="32" bestFit="1" customWidth="1"/>
    <col min="5" max="5" width="12.7109375" style="32" bestFit="1" customWidth="1"/>
    <col min="6" max="6" width="15.140625" style="32" bestFit="1" customWidth="1"/>
    <col min="7" max="7" width="12.140625" bestFit="1" customWidth="1"/>
    <col min="8" max="8" width="11.42578125" bestFit="1" customWidth="1"/>
    <col min="9" max="9" width="10.5703125" bestFit="1" customWidth="1"/>
    <col min="10" max="10" width="11.42578125" bestFit="1" customWidth="1"/>
    <col min="11" max="11" width="10.5703125" bestFit="1" customWidth="1"/>
    <col min="12" max="12" width="12.140625" bestFit="1" customWidth="1"/>
  </cols>
  <sheetData>
    <row r="1" spans="1:7" ht="18.75">
      <c r="A1" s="256" t="s">
        <v>244</v>
      </c>
      <c r="B1" s="257"/>
      <c r="C1" s="257"/>
      <c r="D1" s="257"/>
      <c r="E1" s="257"/>
      <c r="F1" s="257"/>
      <c r="G1" s="258"/>
    </row>
    <row r="2" spans="1:7" ht="19.5" thickBot="1">
      <c r="A2" s="259" t="s">
        <v>120</v>
      </c>
      <c r="B2" s="260"/>
      <c r="C2" s="260"/>
      <c r="D2" s="260"/>
      <c r="E2" s="260"/>
      <c r="F2" s="260"/>
      <c r="G2" s="261"/>
    </row>
    <row r="3" spans="1:7" ht="15.75" thickBot="1">
      <c r="A3" s="237"/>
      <c r="B3" s="237"/>
      <c r="C3" s="237"/>
      <c r="D3" s="237"/>
      <c r="E3" s="237"/>
      <c r="F3" s="237"/>
    </row>
    <row r="4" spans="1:7">
      <c r="A4" s="211" t="s">
        <v>227</v>
      </c>
      <c r="B4" s="212"/>
      <c r="C4" s="212"/>
      <c r="D4" s="212"/>
      <c r="E4" s="212"/>
      <c r="F4" s="212"/>
      <c r="G4" s="213"/>
    </row>
    <row r="5" spans="1:7">
      <c r="A5" s="53" t="s">
        <v>84</v>
      </c>
      <c r="B5" s="66" t="s">
        <v>114</v>
      </c>
      <c r="C5" s="66" t="s">
        <v>218</v>
      </c>
      <c r="D5" s="66" t="s">
        <v>115</v>
      </c>
      <c r="E5" s="66" t="s">
        <v>116</v>
      </c>
      <c r="F5" s="66" t="s">
        <v>217</v>
      </c>
      <c r="G5" s="12" t="s">
        <v>118</v>
      </c>
    </row>
    <row r="6" spans="1:7" ht="45">
      <c r="A6" s="128" t="s">
        <v>220</v>
      </c>
      <c r="B6" s="30" t="s">
        <v>135</v>
      </c>
      <c r="C6" s="30">
        <v>10</v>
      </c>
      <c r="D6" s="31">
        <v>21.5</v>
      </c>
      <c r="E6" s="33">
        <f t="shared" ref="E6:E11" si="0">G6/12</f>
        <v>17.916666666666668</v>
      </c>
      <c r="F6" s="33">
        <f>D6*C6/2</f>
        <v>107.5</v>
      </c>
      <c r="G6" s="34">
        <f>D6*C6</f>
        <v>215</v>
      </c>
    </row>
    <row r="7" spans="1:7" ht="30">
      <c r="A7" s="129" t="s">
        <v>221</v>
      </c>
      <c r="B7" s="30" t="s">
        <v>135</v>
      </c>
      <c r="C7" s="30">
        <v>10</v>
      </c>
      <c r="D7" s="31">
        <v>61.2</v>
      </c>
      <c r="E7" s="33">
        <f t="shared" si="0"/>
        <v>51</v>
      </c>
      <c r="F7" s="33">
        <f t="shared" ref="F7:F10" si="1">D7*C7/2</f>
        <v>306</v>
      </c>
      <c r="G7" s="34">
        <f>D7*C7</f>
        <v>612</v>
      </c>
    </row>
    <row r="8" spans="1:7">
      <c r="A8" s="129" t="s">
        <v>225</v>
      </c>
      <c r="B8" s="30" t="s">
        <v>224</v>
      </c>
      <c r="C8" s="30">
        <v>10</v>
      </c>
      <c r="D8" s="31">
        <v>12.5</v>
      </c>
      <c r="E8" s="33">
        <f t="shared" si="0"/>
        <v>10.416666666666666</v>
      </c>
      <c r="F8" s="33">
        <f t="shared" si="1"/>
        <v>62.5</v>
      </c>
      <c r="G8" s="34">
        <f>D8*C8</f>
        <v>125</v>
      </c>
    </row>
    <row r="9" spans="1:7" ht="45">
      <c r="A9" s="129" t="s">
        <v>222</v>
      </c>
      <c r="B9" s="30" t="s">
        <v>144</v>
      </c>
      <c r="C9" s="30">
        <v>2</v>
      </c>
      <c r="D9" s="31">
        <v>56.99</v>
      </c>
      <c r="E9" s="33">
        <f t="shared" si="0"/>
        <v>9.4983333333333331</v>
      </c>
      <c r="F9" s="33">
        <f t="shared" si="1"/>
        <v>56.99</v>
      </c>
      <c r="G9" s="34">
        <f>D9*C9</f>
        <v>113.98</v>
      </c>
    </row>
    <row r="10" spans="1:7" ht="30.75" thickBot="1">
      <c r="A10" s="130" t="s">
        <v>223</v>
      </c>
      <c r="B10" s="50" t="s">
        <v>144</v>
      </c>
      <c r="C10" s="50">
        <v>2</v>
      </c>
      <c r="D10" s="31">
        <v>32.78</v>
      </c>
      <c r="E10" s="61">
        <f t="shared" si="0"/>
        <v>5.4633333333333338</v>
      </c>
      <c r="F10" s="61">
        <f t="shared" si="1"/>
        <v>32.78</v>
      </c>
      <c r="G10" s="60">
        <f>D10*C10</f>
        <v>65.56</v>
      </c>
    </row>
    <row r="11" spans="1:7" ht="15.75" thickBot="1">
      <c r="A11" s="254" t="s">
        <v>163</v>
      </c>
      <c r="B11" s="255"/>
      <c r="C11" s="255"/>
      <c r="D11" s="255"/>
      <c r="E11" s="62">
        <f t="shared" si="0"/>
        <v>94.295000000000002</v>
      </c>
      <c r="F11" s="62">
        <f>SUM(F6:F10)</f>
        <v>565.77</v>
      </c>
      <c r="G11" s="63">
        <f>SUM(G6:G10)</f>
        <v>1131.54</v>
      </c>
    </row>
    <row r="12" spans="1:7" ht="15" customHeight="1">
      <c r="A12" s="245" t="s">
        <v>219</v>
      </c>
      <c r="B12" s="246"/>
      <c r="C12" s="246"/>
      <c r="D12" s="246"/>
      <c r="E12" s="246"/>
      <c r="F12" s="246"/>
      <c r="G12" s="247"/>
    </row>
    <row r="13" spans="1:7" ht="15" customHeight="1" thickBot="1">
      <c r="A13" s="248"/>
      <c r="B13" s="249"/>
      <c r="C13" s="249"/>
      <c r="D13" s="249"/>
      <c r="E13" s="249"/>
      <c r="F13" s="249"/>
      <c r="G13" s="250"/>
    </row>
    <row r="14" spans="1:7" ht="15.75" thickBot="1">
      <c r="A14" s="78"/>
      <c r="B14" s="78"/>
      <c r="C14" s="78"/>
      <c r="D14" s="78"/>
      <c r="E14" s="78"/>
      <c r="F14" s="78"/>
    </row>
    <row r="15" spans="1:7">
      <c r="A15" s="211" t="s">
        <v>176</v>
      </c>
      <c r="B15" s="212"/>
      <c r="C15" s="212"/>
      <c r="D15" s="212"/>
      <c r="E15" s="212"/>
      <c r="F15" s="212"/>
      <c r="G15" s="213"/>
    </row>
    <row r="16" spans="1:7">
      <c r="A16" s="210" t="s">
        <v>84</v>
      </c>
      <c r="B16" s="225" t="s">
        <v>114</v>
      </c>
      <c r="C16" s="214" t="s">
        <v>115</v>
      </c>
      <c r="D16" s="214" t="s">
        <v>214</v>
      </c>
      <c r="E16" s="214"/>
      <c r="F16" s="214" t="s">
        <v>215</v>
      </c>
      <c r="G16" s="215"/>
    </row>
    <row r="17" spans="1:7">
      <c r="A17" s="210"/>
      <c r="B17" s="225"/>
      <c r="C17" s="214"/>
      <c r="D17" s="66" t="s">
        <v>113</v>
      </c>
      <c r="E17" s="66" t="s">
        <v>175</v>
      </c>
      <c r="F17" s="66" t="s">
        <v>113</v>
      </c>
      <c r="G17" s="12" t="s">
        <v>175</v>
      </c>
    </row>
    <row r="18" spans="1:7" ht="30">
      <c r="A18" s="126" t="s">
        <v>129</v>
      </c>
      <c r="B18" s="65" t="s">
        <v>130</v>
      </c>
      <c r="C18" s="31">
        <v>6.12</v>
      </c>
      <c r="D18" s="30">
        <v>38</v>
      </c>
      <c r="E18" s="31">
        <f>D18*$C18</f>
        <v>232.56</v>
      </c>
      <c r="F18" s="30">
        <v>3</v>
      </c>
      <c r="G18" s="35">
        <f t="shared" ref="G18:G51" si="2">F18*$C18</f>
        <v>18.36</v>
      </c>
    </row>
    <row r="19" spans="1:7" ht="30">
      <c r="A19" s="126" t="s">
        <v>131</v>
      </c>
      <c r="B19" s="65" t="s">
        <v>130</v>
      </c>
      <c r="C19" s="31">
        <v>7.69</v>
      </c>
      <c r="D19" s="30">
        <v>4</v>
      </c>
      <c r="E19" s="31">
        <f t="shared" ref="E19:E51" si="3">D19*$C19</f>
        <v>30.76</v>
      </c>
      <c r="F19" s="30">
        <v>6</v>
      </c>
      <c r="G19" s="35">
        <f t="shared" si="2"/>
        <v>46.14</v>
      </c>
    </row>
    <row r="20" spans="1:7">
      <c r="A20" s="126" t="s">
        <v>132</v>
      </c>
      <c r="B20" s="65" t="s">
        <v>130</v>
      </c>
      <c r="C20" s="31">
        <v>2.08</v>
      </c>
      <c r="D20" s="30">
        <v>78</v>
      </c>
      <c r="E20" s="31">
        <f t="shared" si="3"/>
        <v>162.24</v>
      </c>
      <c r="F20" s="30">
        <v>3</v>
      </c>
      <c r="G20" s="35">
        <f t="shared" si="2"/>
        <v>6.24</v>
      </c>
    </row>
    <row r="21" spans="1:7" ht="15" customHeight="1">
      <c r="A21" s="126" t="s">
        <v>134</v>
      </c>
      <c r="B21" s="65" t="s">
        <v>135</v>
      </c>
      <c r="C21" s="31">
        <v>10.1</v>
      </c>
      <c r="D21" s="30">
        <v>4</v>
      </c>
      <c r="E21" s="31">
        <f t="shared" si="3"/>
        <v>40.4</v>
      </c>
      <c r="F21" s="30">
        <v>0.5</v>
      </c>
      <c r="G21" s="35">
        <f t="shared" si="2"/>
        <v>5.05</v>
      </c>
    </row>
    <row r="22" spans="1:7" ht="45">
      <c r="A22" s="126" t="s">
        <v>283</v>
      </c>
      <c r="B22" s="65" t="s">
        <v>130</v>
      </c>
      <c r="C22" s="31">
        <v>29.79</v>
      </c>
      <c r="D22" s="30">
        <v>0</v>
      </c>
      <c r="E22" s="31">
        <f t="shared" si="3"/>
        <v>0</v>
      </c>
      <c r="F22" s="30">
        <v>6</v>
      </c>
      <c r="G22" s="35">
        <f t="shared" si="2"/>
        <v>178.74</v>
      </c>
    </row>
    <row r="23" spans="1:7" ht="30">
      <c r="A23" s="126" t="s">
        <v>136</v>
      </c>
      <c r="B23" s="65" t="s">
        <v>135</v>
      </c>
      <c r="C23" s="31">
        <v>5.25</v>
      </c>
      <c r="D23" s="30">
        <v>2</v>
      </c>
      <c r="E23" s="31">
        <f t="shared" si="3"/>
        <v>10.5</v>
      </c>
      <c r="F23" s="104">
        <v>0.25</v>
      </c>
      <c r="G23" s="35">
        <f t="shared" si="2"/>
        <v>1.3125</v>
      </c>
    </row>
    <row r="24" spans="1:7" ht="30">
      <c r="A24" s="126" t="s">
        <v>294</v>
      </c>
      <c r="B24" s="65" t="s">
        <v>130</v>
      </c>
      <c r="C24" s="31">
        <v>10.29</v>
      </c>
      <c r="D24" s="30">
        <v>35</v>
      </c>
      <c r="E24" s="31">
        <f t="shared" si="3"/>
        <v>360.15</v>
      </c>
      <c r="F24" s="30">
        <v>6</v>
      </c>
      <c r="G24" s="35">
        <f t="shared" si="2"/>
        <v>61.739999999999995</v>
      </c>
    </row>
    <row r="25" spans="1:7" ht="45">
      <c r="A25" s="126" t="s">
        <v>137</v>
      </c>
      <c r="B25" s="65" t="s">
        <v>135</v>
      </c>
      <c r="C25" s="31">
        <v>10.3</v>
      </c>
      <c r="D25" s="30">
        <v>10</v>
      </c>
      <c r="E25" s="31">
        <f t="shared" si="3"/>
        <v>103</v>
      </c>
      <c r="F25" s="30">
        <v>3</v>
      </c>
      <c r="G25" s="35">
        <f t="shared" si="2"/>
        <v>30.900000000000002</v>
      </c>
    </row>
    <row r="26" spans="1:7">
      <c r="A26" s="126" t="s">
        <v>293</v>
      </c>
      <c r="B26" s="65" t="s">
        <v>130</v>
      </c>
      <c r="C26" s="31">
        <v>8</v>
      </c>
      <c r="D26" s="30">
        <v>15</v>
      </c>
      <c r="E26" s="31">
        <f t="shared" si="3"/>
        <v>120</v>
      </c>
      <c r="F26" s="30">
        <v>3</v>
      </c>
      <c r="G26" s="35">
        <f t="shared" si="2"/>
        <v>24</v>
      </c>
    </row>
    <row r="27" spans="1:7">
      <c r="A27" s="126" t="s">
        <v>138</v>
      </c>
      <c r="B27" s="65" t="s">
        <v>135</v>
      </c>
      <c r="C27" s="31">
        <v>3</v>
      </c>
      <c r="D27" s="30">
        <v>2</v>
      </c>
      <c r="E27" s="31">
        <f t="shared" si="3"/>
        <v>6</v>
      </c>
      <c r="F27" s="30">
        <v>0.5</v>
      </c>
      <c r="G27" s="35">
        <f t="shared" si="2"/>
        <v>1.5</v>
      </c>
    </row>
    <row r="28" spans="1:7" ht="30">
      <c r="A28" s="126" t="s">
        <v>212</v>
      </c>
      <c r="B28" s="65" t="s">
        <v>135</v>
      </c>
      <c r="C28" s="31">
        <v>0.7</v>
      </c>
      <c r="D28" s="30">
        <v>45</v>
      </c>
      <c r="E28" s="31">
        <f t="shared" si="3"/>
        <v>31.499999999999996</v>
      </c>
      <c r="F28" s="30">
        <v>9</v>
      </c>
      <c r="G28" s="35">
        <f t="shared" si="2"/>
        <v>6.3</v>
      </c>
    </row>
    <row r="29" spans="1:7" ht="30">
      <c r="A29" s="126" t="s">
        <v>139</v>
      </c>
      <c r="B29" s="65" t="s">
        <v>135</v>
      </c>
      <c r="C29" s="31">
        <v>1.46</v>
      </c>
      <c r="D29" s="30">
        <v>19</v>
      </c>
      <c r="E29" s="31">
        <f t="shared" si="3"/>
        <v>27.74</v>
      </c>
      <c r="F29" s="30">
        <v>3</v>
      </c>
      <c r="G29" s="35">
        <f t="shared" si="2"/>
        <v>4.38</v>
      </c>
    </row>
    <row r="30" spans="1:7" ht="30">
      <c r="A30" s="126" t="s">
        <v>140</v>
      </c>
      <c r="B30" s="65" t="s">
        <v>135</v>
      </c>
      <c r="C30" s="31">
        <v>7.5</v>
      </c>
      <c r="D30" s="30">
        <v>10</v>
      </c>
      <c r="E30" s="31">
        <f t="shared" si="3"/>
        <v>75</v>
      </c>
      <c r="F30" s="30">
        <v>3</v>
      </c>
      <c r="G30" s="35">
        <f t="shared" si="2"/>
        <v>22.5</v>
      </c>
    </row>
    <row r="31" spans="1:7" ht="30">
      <c r="A31" s="126" t="s">
        <v>141</v>
      </c>
      <c r="B31" s="65" t="s">
        <v>135</v>
      </c>
      <c r="C31" s="31">
        <v>2.83</v>
      </c>
      <c r="D31" s="30">
        <v>24</v>
      </c>
      <c r="E31" s="31">
        <f t="shared" si="3"/>
        <v>67.92</v>
      </c>
      <c r="F31" s="30">
        <v>3</v>
      </c>
      <c r="G31" s="35">
        <f t="shared" si="2"/>
        <v>8.49</v>
      </c>
    </row>
    <row r="32" spans="1:7">
      <c r="A32" s="126" t="s">
        <v>142</v>
      </c>
      <c r="B32" s="65" t="s">
        <v>135</v>
      </c>
      <c r="C32" s="31">
        <v>4.49</v>
      </c>
      <c r="D32" s="30">
        <v>2</v>
      </c>
      <c r="E32" s="31">
        <f t="shared" si="3"/>
        <v>8.98</v>
      </c>
      <c r="F32" s="30">
        <v>0.5</v>
      </c>
      <c r="G32" s="35">
        <f t="shared" si="2"/>
        <v>2.2450000000000001</v>
      </c>
    </row>
    <row r="33" spans="1:7">
      <c r="A33" s="126" t="s">
        <v>143</v>
      </c>
      <c r="B33" s="65" t="s">
        <v>144</v>
      </c>
      <c r="C33" s="31">
        <v>4.29</v>
      </c>
      <c r="D33" s="30">
        <v>18</v>
      </c>
      <c r="E33" s="31">
        <f t="shared" si="3"/>
        <v>77.22</v>
      </c>
      <c r="F33" s="30">
        <v>3</v>
      </c>
      <c r="G33" s="35">
        <f t="shared" si="2"/>
        <v>12.870000000000001</v>
      </c>
    </row>
    <row r="34" spans="1:7" ht="30">
      <c r="A34" s="126" t="s">
        <v>145</v>
      </c>
      <c r="B34" s="65" t="s">
        <v>135</v>
      </c>
      <c r="C34" s="31">
        <v>3.54</v>
      </c>
      <c r="D34" s="30">
        <v>10</v>
      </c>
      <c r="E34" s="31">
        <f t="shared" si="3"/>
        <v>35.4</v>
      </c>
      <c r="F34" s="30">
        <v>3</v>
      </c>
      <c r="G34" s="35">
        <f t="shared" si="2"/>
        <v>10.620000000000001</v>
      </c>
    </row>
    <row r="35" spans="1:7" ht="30">
      <c r="A35" s="126" t="s">
        <v>146</v>
      </c>
      <c r="B35" s="65" t="s">
        <v>135</v>
      </c>
      <c r="C35" s="31">
        <v>7.75</v>
      </c>
      <c r="D35" s="30">
        <v>9</v>
      </c>
      <c r="E35" s="31">
        <f t="shared" si="3"/>
        <v>69.75</v>
      </c>
      <c r="F35" s="30">
        <v>0.5</v>
      </c>
      <c r="G35" s="35">
        <f t="shared" si="2"/>
        <v>3.875</v>
      </c>
    </row>
    <row r="36" spans="1:7" ht="60">
      <c r="A36" s="126" t="s">
        <v>284</v>
      </c>
      <c r="B36" s="65" t="s">
        <v>147</v>
      </c>
      <c r="C36" s="105">
        <v>52.24</v>
      </c>
      <c r="D36" s="30">
        <v>22</v>
      </c>
      <c r="E36" s="31">
        <f>D36*$C36</f>
        <v>1149.28</v>
      </c>
      <c r="F36" s="30">
        <v>3</v>
      </c>
      <c r="G36" s="35">
        <f t="shared" si="2"/>
        <v>156.72</v>
      </c>
    </row>
    <row r="37" spans="1:7" ht="45">
      <c r="A37" s="126" t="s">
        <v>148</v>
      </c>
      <c r="B37" s="65" t="s">
        <v>149</v>
      </c>
      <c r="C37" s="31">
        <v>57.84</v>
      </c>
      <c r="D37" s="30">
        <v>74</v>
      </c>
      <c r="E37" s="31">
        <f t="shared" si="3"/>
        <v>4280.16</v>
      </c>
      <c r="F37" s="30">
        <v>0.75</v>
      </c>
      <c r="G37" s="35">
        <f t="shared" si="2"/>
        <v>43.38</v>
      </c>
    </row>
    <row r="38" spans="1:7">
      <c r="A38" s="126" t="s">
        <v>150</v>
      </c>
      <c r="B38" s="65" t="s">
        <v>135</v>
      </c>
      <c r="C38" s="31">
        <v>2.2000000000000002</v>
      </c>
      <c r="D38" s="30">
        <v>100</v>
      </c>
      <c r="E38" s="31">
        <f t="shared" si="3"/>
        <v>220.00000000000003</v>
      </c>
      <c r="F38" s="30">
        <v>6</v>
      </c>
      <c r="G38" s="35">
        <f t="shared" si="2"/>
        <v>13.200000000000001</v>
      </c>
    </row>
    <row r="39" spans="1:7">
      <c r="A39" s="126" t="s">
        <v>151</v>
      </c>
      <c r="B39" s="65" t="s">
        <v>135</v>
      </c>
      <c r="C39" s="31">
        <v>8.4499999999999993</v>
      </c>
      <c r="D39" s="30">
        <v>9</v>
      </c>
      <c r="E39" s="31">
        <f t="shared" si="3"/>
        <v>76.05</v>
      </c>
      <c r="F39" s="30">
        <v>0.5</v>
      </c>
      <c r="G39" s="35">
        <f t="shared" si="2"/>
        <v>4.2249999999999996</v>
      </c>
    </row>
    <row r="40" spans="1:7">
      <c r="A40" s="126" t="s">
        <v>152</v>
      </c>
      <c r="B40" s="65" t="s">
        <v>135</v>
      </c>
      <c r="C40" s="31">
        <v>3.69</v>
      </c>
      <c r="D40" s="30">
        <v>18</v>
      </c>
      <c r="E40" s="31">
        <f t="shared" si="3"/>
        <v>66.42</v>
      </c>
      <c r="F40" s="30">
        <v>3</v>
      </c>
      <c r="G40" s="35">
        <f t="shared" si="2"/>
        <v>11.07</v>
      </c>
    </row>
    <row r="41" spans="1:7" ht="30">
      <c r="A41" s="126" t="s">
        <v>210</v>
      </c>
      <c r="B41" s="65" t="s">
        <v>135</v>
      </c>
      <c r="C41" s="31">
        <v>3.2</v>
      </c>
      <c r="D41" s="30">
        <v>20</v>
      </c>
      <c r="E41" s="31">
        <f t="shared" si="3"/>
        <v>64</v>
      </c>
      <c r="F41" s="30">
        <v>6</v>
      </c>
      <c r="G41" s="35">
        <f t="shared" si="2"/>
        <v>19.200000000000003</v>
      </c>
    </row>
    <row r="42" spans="1:7" ht="30">
      <c r="A42" s="126" t="s">
        <v>153</v>
      </c>
      <c r="B42" s="65" t="s">
        <v>133</v>
      </c>
      <c r="C42" s="31">
        <v>4.09</v>
      </c>
      <c r="D42" s="30">
        <v>20</v>
      </c>
      <c r="E42" s="31">
        <f t="shared" si="3"/>
        <v>81.8</v>
      </c>
      <c r="F42" s="30">
        <v>1.5</v>
      </c>
      <c r="G42" s="35">
        <f t="shared" si="2"/>
        <v>6.1349999999999998</v>
      </c>
    </row>
    <row r="43" spans="1:7" ht="30">
      <c r="A43" s="126" t="s">
        <v>154</v>
      </c>
      <c r="B43" s="65" t="s">
        <v>130</v>
      </c>
      <c r="C43" s="31">
        <v>12.88</v>
      </c>
      <c r="D43" s="30">
        <v>60</v>
      </c>
      <c r="E43" s="31">
        <f t="shared" si="3"/>
        <v>772.80000000000007</v>
      </c>
      <c r="F43" s="30">
        <v>3</v>
      </c>
      <c r="G43" s="35">
        <f t="shared" si="2"/>
        <v>38.64</v>
      </c>
    </row>
    <row r="44" spans="1:7" ht="30">
      <c r="A44" s="126" t="s">
        <v>173</v>
      </c>
      <c r="B44" s="65" t="s">
        <v>211</v>
      </c>
      <c r="C44" s="31">
        <v>9.44</v>
      </c>
      <c r="D44" s="30">
        <v>10</v>
      </c>
      <c r="E44" s="31">
        <f t="shared" si="3"/>
        <v>94.399999999999991</v>
      </c>
      <c r="F44" s="30">
        <v>1.5</v>
      </c>
      <c r="G44" s="35">
        <f t="shared" si="2"/>
        <v>14.16</v>
      </c>
    </row>
    <row r="45" spans="1:7" ht="30">
      <c r="A45" s="126" t="s">
        <v>155</v>
      </c>
      <c r="B45" s="65" t="s">
        <v>156</v>
      </c>
      <c r="C45" s="31">
        <v>34.5</v>
      </c>
      <c r="D45" s="30">
        <v>5</v>
      </c>
      <c r="E45" s="31">
        <f t="shared" si="3"/>
        <v>172.5</v>
      </c>
      <c r="F45" s="30">
        <v>0</v>
      </c>
      <c r="G45" s="35">
        <f t="shared" si="2"/>
        <v>0</v>
      </c>
    </row>
    <row r="46" spans="1:7" ht="30">
      <c r="A46" s="126" t="s">
        <v>157</v>
      </c>
      <c r="B46" s="65" t="s">
        <v>156</v>
      </c>
      <c r="C46" s="31">
        <v>12.4</v>
      </c>
      <c r="D46" s="30">
        <v>6</v>
      </c>
      <c r="E46" s="31">
        <f t="shared" si="3"/>
        <v>74.400000000000006</v>
      </c>
      <c r="F46" s="30">
        <v>0.5</v>
      </c>
      <c r="G46" s="35">
        <f t="shared" si="2"/>
        <v>6.2</v>
      </c>
    </row>
    <row r="47" spans="1:7" ht="30">
      <c r="A47" s="126" t="s">
        <v>158</v>
      </c>
      <c r="B47" s="65" t="s">
        <v>156</v>
      </c>
      <c r="C47" s="31">
        <v>25.77</v>
      </c>
      <c r="D47" s="30">
        <v>5</v>
      </c>
      <c r="E47" s="31">
        <f t="shared" si="3"/>
        <v>128.85</v>
      </c>
      <c r="F47" s="30">
        <v>0</v>
      </c>
      <c r="G47" s="35">
        <f t="shared" si="2"/>
        <v>0</v>
      </c>
    </row>
    <row r="48" spans="1:7">
      <c r="A48" s="126" t="s">
        <v>159</v>
      </c>
      <c r="B48" s="65" t="s">
        <v>135</v>
      </c>
      <c r="C48" s="31">
        <v>20.5</v>
      </c>
      <c r="D48" s="30">
        <v>2</v>
      </c>
      <c r="E48" s="31">
        <f t="shared" si="3"/>
        <v>41</v>
      </c>
      <c r="F48" s="30">
        <v>0.5</v>
      </c>
      <c r="G48" s="35">
        <f t="shared" si="2"/>
        <v>10.25</v>
      </c>
    </row>
    <row r="49" spans="1:7">
      <c r="A49" s="126" t="s">
        <v>160</v>
      </c>
      <c r="B49" s="65" t="s">
        <v>135</v>
      </c>
      <c r="C49" s="31">
        <v>16.5</v>
      </c>
      <c r="D49" s="30">
        <v>6</v>
      </c>
      <c r="E49" s="31">
        <f t="shared" si="3"/>
        <v>99</v>
      </c>
      <c r="F49" s="30">
        <v>1.5</v>
      </c>
      <c r="G49" s="35">
        <f t="shared" si="2"/>
        <v>24.75</v>
      </c>
    </row>
    <row r="50" spans="1:7" ht="30">
      <c r="A50" s="126" t="s">
        <v>161</v>
      </c>
      <c r="B50" s="65" t="s">
        <v>135</v>
      </c>
      <c r="C50" s="31">
        <v>12.38</v>
      </c>
      <c r="D50" s="30">
        <v>6</v>
      </c>
      <c r="E50" s="31">
        <f t="shared" si="3"/>
        <v>74.28</v>
      </c>
      <c r="F50" s="30">
        <v>0.5</v>
      </c>
      <c r="G50" s="35">
        <f t="shared" si="2"/>
        <v>6.19</v>
      </c>
    </row>
    <row r="51" spans="1:7" ht="15.75" thickBot="1">
      <c r="A51" s="127" t="s">
        <v>162</v>
      </c>
      <c r="B51" s="106" t="s">
        <v>135</v>
      </c>
      <c r="C51" s="51">
        <v>6</v>
      </c>
      <c r="D51" s="50">
        <v>4</v>
      </c>
      <c r="E51" s="51">
        <f t="shared" si="3"/>
        <v>24</v>
      </c>
      <c r="F51" s="50">
        <v>0.5</v>
      </c>
      <c r="G51" s="52">
        <f t="shared" si="2"/>
        <v>3</v>
      </c>
    </row>
    <row r="52" spans="1:7">
      <c r="A52" s="216" t="s">
        <v>265</v>
      </c>
      <c r="B52" s="217"/>
      <c r="C52" s="217"/>
      <c r="D52" s="217"/>
      <c r="E52" s="68">
        <f>SUM(E18:E51)</f>
        <v>8878.0600000000013</v>
      </c>
      <c r="F52" s="251"/>
      <c r="G52" s="70">
        <f>SUM(G18:G51)</f>
        <v>802.38250000000016</v>
      </c>
    </row>
    <row r="53" spans="1:7" ht="15.75" thickBot="1">
      <c r="A53" s="218" t="s">
        <v>163</v>
      </c>
      <c r="B53" s="219"/>
      <c r="C53" s="219"/>
      <c r="D53" s="219"/>
      <c r="E53" s="69">
        <f>E52/'SG 7SR - Módulos 1 a 6'!E11</f>
        <v>1109.7575000000002</v>
      </c>
      <c r="F53" s="252"/>
      <c r="G53" s="71">
        <f>G52/'SG ESC - Módulos 1 a 6'!E10</f>
        <v>267.46083333333337</v>
      </c>
    </row>
    <row r="54" spans="1:7" ht="15.75" thickBot="1"/>
    <row r="55" spans="1:7">
      <c r="A55" s="262" t="s">
        <v>180</v>
      </c>
      <c r="B55" s="263"/>
      <c r="C55" s="263"/>
      <c r="D55" s="263"/>
      <c r="E55" s="263"/>
      <c r="F55" s="263"/>
      <c r="G55" s="264"/>
    </row>
    <row r="56" spans="1:7">
      <c r="A56" s="210" t="s">
        <v>84</v>
      </c>
      <c r="B56" s="214" t="s">
        <v>114</v>
      </c>
      <c r="C56" s="214" t="s">
        <v>115</v>
      </c>
      <c r="D56" s="214" t="s">
        <v>174</v>
      </c>
      <c r="E56" s="214"/>
      <c r="F56" s="214" t="s">
        <v>215</v>
      </c>
      <c r="G56" s="215"/>
    </row>
    <row r="57" spans="1:7">
      <c r="A57" s="210"/>
      <c r="B57" s="214"/>
      <c r="C57" s="214"/>
      <c r="D57" s="66" t="s">
        <v>113</v>
      </c>
      <c r="E57" s="66" t="s">
        <v>175</v>
      </c>
      <c r="F57" s="66" t="s">
        <v>113</v>
      </c>
      <c r="G57" s="12" t="s">
        <v>175</v>
      </c>
    </row>
    <row r="58" spans="1:7">
      <c r="A58" s="126" t="s">
        <v>199</v>
      </c>
      <c r="B58" s="30" t="s">
        <v>135</v>
      </c>
      <c r="C58" s="31">
        <v>518.66999999999996</v>
      </c>
      <c r="D58" s="30">
        <v>1</v>
      </c>
      <c r="E58" s="31">
        <f>D58*C58</f>
        <v>518.66999999999996</v>
      </c>
      <c r="F58" s="30">
        <v>0</v>
      </c>
      <c r="G58" s="35">
        <f>F58*C58</f>
        <v>0</v>
      </c>
    </row>
    <row r="59" spans="1:7" ht="30">
      <c r="A59" s="126" t="s">
        <v>177</v>
      </c>
      <c r="B59" s="30" t="s">
        <v>135</v>
      </c>
      <c r="C59" s="31">
        <v>35.450000000000003</v>
      </c>
      <c r="D59" s="30">
        <v>8</v>
      </c>
      <c r="E59" s="31">
        <f t="shared" ref="E59:E63" si="4">D59*C59</f>
        <v>283.60000000000002</v>
      </c>
      <c r="F59" s="30">
        <v>3</v>
      </c>
      <c r="G59" s="35">
        <f t="shared" ref="G59:G63" si="5">F59*C59</f>
        <v>106.35000000000001</v>
      </c>
    </row>
    <row r="60" spans="1:7" ht="30">
      <c r="A60" s="126" t="s">
        <v>216</v>
      </c>
      <c r="B60" s="30" t="s">
        <v>135</v>
      </c>
      <c r="C60" s="31">
        <v>459.32</v>
      </c>
      <c r="D60" s="30">
        <v>1</v>
      </c>
      <c r="E60" s="31">
        <f t="shared" si="4"/>
        <v>459.32</v>
      </c>
      <c r="F60" s="30">
        <v>0</v>
      </c>
      <c r="G60" s="35">
        <f t="shared" si="5"/>
        <v>0</v>
      </c>
    </row>
    <row r="61" spans="1:7" ht="30">
      <c r="A61" s="126" t="s">
        <v>178</v>
      </c>
      <c r="B61" s="30" t="s">
        <v>135</v>
      </c>
      <c r="C61" s="31">
        <v>287.99</v>
      </c>
      <c r="D61" s="30">
        <v>1</v>
      </c>
      <c r="E61" s="31">
        <f t="shared" si="4"/>
        <v>287.99</v>
      </c>
      <c r="F61" s="30">
        <v>0</v>
      </c>
      <c r="G61" s="35">
        <f t="shared" si="5"/>
        <v>0</v>
      </c>
    </row>
    <row r="62" spans="1:7" ht="30">
      <c r="A62" s="126" t="s">
        <v>179</v>
      </c>
      <c r="B62" s="30" t="s">
        <v>135</v>
      </c>
      <c r="C62" s="31">
        <v>118.5</v>
      </c>
      <c r="D62" s="30">
        <v>1</v>
      </c>
      <c r="E62" s="31">
        <f t="shared" si="4"/>
        <v>118.5</v>
      </c>
      <c r="F62" s="30">
        <v>0</v>
      </c>
      <c r="G62" s="35">
        <f t="shared" si="5"/>
        <v>0</v>
      </c>
    </row>
    <row r="63" spans="1:7" ht="45.75" thickBot="1">
      <c r="A63" s="127" t="s">
        <v>213</v>
      </c>
      <c r="B63" s="50" t="s">
        <v>135</v>
      </c>
      <c r="C63" s="51">
        <v>76.63</v>
      </c>
      <c r="D63" s="50">
        <v>1</v>
      </c>
      <c r="E63" s="51">
        <f t="shared" si="4"/>
        <v>76.63</v>
      </c>
      <c r="F63" s="50">
        <v>0</v>
      </c>
      <c r="G63" s="52">
        <f t="shared" si="5"/>
        <v>0</v>
      </c>
    </row>
    <row r="64" spans="1:7">
      <c r="A64" s="216" t="s">
        <v>266</v>
      </c>
      <c r="B64" s="217"/>
      <c r="C64" s="217"/>
      <c r="D64" s="217"/>
      <c r="E64" s="68">
        <f>SUM(E59:E63)</f>
        <v>1226.04</v>
      </c>
      <c r="F64" s="58"/>
      <c r="G64" s="70">
        <f>SUM(G59:G63)</f>
        <v>106.35000000000001</v>
      </c>
    </row>
    <row r="65" spans="1:7">
      <c r="A65" s="220" t="s">
        <v>265</v>
      </c>
      <c r="B65" s="221"/>
      <c r="C65" s="221"/>
      <c r="D65" s="221"/>
      <c r="E65" s="100">
        <f>E64/12</f>
        <v>102.17</v>
      </c>
      <c r="F65" s="57"/>
      <c r="G65" s="101">
        <f>G64/12</f>
        <v>8.8625000000000007</v>
      </c>
    </row>
    <row r="66" spans="1:7" ht="15.75" thickBot="1">
      <c r="A66" s="218" t="s">
        <v>163</v>
      </c>
      <c r="B66" s="219"/>
      <c r="C66" s="219"/>
      <c r="D66" s="219"/>
      <c r="E66" s="69">
        <f>E65/'SG 7SR - Módulos 1 a 6'!E11</f>
        <v>12.77125</v>
      </c>
      <c r="F66" s="59"/>
      <c r="G66" s="71">
        <f>G65/'SG ESC - Módulos 1 a 6'!E10</f>
        <v>2.9541666666666671</v>
      </c>
    </row>
    <row r="67" spans="1:7" ht="15.75" thickBot="1"/>
    <row r="68" spans="1:7">
      <c r="A68" s="211" t="s">
        <v>267</v>
      </c>
      <c r="B68" s="212"/>
      <c r="C68" s="212"/>
      <c r="D68" s="212"/>
      <c r="E68" s="213"/>
    </row>
    <row r="69" spans="1:7">
      <c r="A69" s="210" t="s">
        <v>84</v>
      </c>
      <c r="B69" s="214" t="s">
        <v>226</v>
      </c>
      <c r="C69" s="214"/>
      <c r="D69" s="214"/>
      <c r="E69" s="215"/>
    </row>
    <row r="70" spans="1:7">
      <c r="A70" s="210"/>
      <c r="B70" s="214" t="s">
        <v>174</v>
      </c>
      <c r="C70" s="214"/>
      <c r="D70" s="214" t="s">
        <v>215</v>
      </c>
      <c r="E70" s="215"/>
    </row>
    <row r="71" spans="1:7">
      <c r="A71" s="79" t="s">
        <v>268</v>
      </c>
      <c r="B71" s="198">
        <f>E11</f>
        <v>94.295000000000002</v>
      </c>
      <c r="C71" s="198"/>
      <c r="D71" s="198">
        <f>E11</f>
        <v>94.295000000000002</v>
      </c>
      <c r="E71" s="199"/>
    </row>
    <row r="72" spans="1:7">
      <c r="A72" s="79" t="s">
        <v>128</v>
      </c>
      <c r="B72" s="198">
        <f>E53</f>
        <v>1109.7575000000002</v>
      </c>
      <c r="C72" s="198"/>
      <c r="D72" s="198">
        <f>G53</f>
        <v>267.46083333333337</v>
      </c>
      <c r="E72" s="199"/>
    </row>
    <row r="73" spans="1:7" ht="15.75" thickBot="1">
      <c r="A73" s="102" t="s">
        <v>228</v>
      </c>
      <c r="B73" s="253">
        <f>E66</f>
        <v>12.77125</v>
      </c>
      <c r="C73" s="253"/>
      <c r="D73" s="243">
        <f>G66</f>
        <v>2.9541666666666671</v>
      </c>
      <c r="E73" s="244"/>
    </row>
    <row r="74" spans="1:7" ht="15.75" thickBot="1">
      <c r="A74" s="80" t="s">
        <v>86</v>
      </c>
      <c r="B74" s="202">
        <f>SUM(B71:B73)</f>
        <v>1216.8237500000002</v>
      </c>
      <c r="C74" s="202"/>
      <c r="D74" s="202">
        <f>SUM(D71:D73)</f>
        <v>364.71000000000004</v>
      </c>
      <c r="E74" s="203"/>
    </row>
  </sheetData>
  <mergeCells count="37">
    <mergeCell ref="F56:G56"/>
    <mergeCell ref="A64:D64"/>
    <mergeCell ref="A66:D66"/>
    <mergeCell ref="A15:G15"/>
    <mergeCell ref="A55:G55"/>
    <mergeCell ref="F16:G16"/>
    <mergeCell ref="A56:A57"/>
    <mergeCell ref="B56:B57"/>
    <mergeCell ref="C56:C57"/>
    <mergeCell ref="D56:E56"/>
    <mergeCell ref="A52:D52"/>
    <mergeCell ref="A53:D53"/>
    <mergeCell ref="A11:D11"/>
    <mergeCell ref="A4:G4"/>
    <mergeCell ref="A1:G1"/>
    <mergeCell ref="A2:G2"/>
    <mergeCell ref="B16:B17"/>
    <mergeCell ref="A16:A17"/>
    <mergeCell ref="C16:C17"/>
    <mergeCell ref="D16:E16"/>
    <mergeCell ref="A3:F3"/>
    <mergeCell ref="D73:E73"/>
    <mergeCell ref="D74:E74"/>
    <mergeCell ref="A68:E68"/>
    <mergeCell ref="A12:G13"/>
    <mergeCell ref="F52:F53"/>
    <mergeCell ref="B70:C70"/>
    <mergeCell ref="B71:C71"/>
    <mergeCell ref="B72:C72"/>
    <mergeCell ref="B73:C73"/>
    <mergeCell ref="B74:C74"/>
    <mergeCell ref="D70:E70"/>
    <mergeCell ref="B69:E69"/>
    <mergeCell ref="D71:E71"/>
    <mergeCell ref="A65:D65"/>
    <mergeCell ref="A69:A70"/>
    <mergeCell ref="D72:E72"/>
  </mergeCells>
  <pageMargins left="0.511811024" right="0.511811024" top="0.78740157499999996" bottom="0.78740157499999996" header="0.31496062000000002" footer="0.31496062000000002"/>
  <pageSetup paperSize="9" scale="66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H120"/>
  <sheetViews>
    <sheetView showGridLines="0" topLeftCell="A97" zoomScaleNormal="100" workbookViewId="0">
      <selection activeCell="C108" sqref="C108"/>
    </sheetView>
  </sheetViews>
  <sheetFormatPr defaultRowHeight="15"/>
  <cols>
    <col min="2" max="2" width="3.5703125" bestFit="1" customWidth="1"/>
    <col min="3" max="3" width="82.7109375" bestFit="1" customWidth="1"/>
    <col min="4" max="4" width="9.140625" style="26" bestFit="1" customWidth="1"/>
    <col min="5" max="5" width="17.85546875" style="91" bestFit="1" customWidth="1"/>
    <col min="6" max="6" width="12.7109375" bestFit="1" customWidth="1"/>
  </cols>
  <sheetData>
    <row r="1" spans="2:5" ht="15.75" thickBot="1"/>
    <row r="2" spans="2:5" ht="19.5" customHeight="1" thickBot="1">
      <c r="B2" s="189" t="s">
        <v>246</v>
      </c>
      <c r="C2" s="190"/>
      <c r="D2" s="190"/>
      <c r="E2" s="191"/>
    </row>
    <row r="3" spans="2:5" ht="18.75" customHeight="1">
      <c r="B3" s="192" t="s">
        <v>0</v>
      </c>
      <c r="C3" s="193"/>
      <c r="D3" s="193"/>
      <c r="E3" s="194"/>
    </row>
    <row r="4" spans="2:5">
      <c r="B4" s="195" t="s">
        <v>241</v>
      </c>
      <c r="C4" s="196"/>
      <c r="D4" s="196"/>
      <c r="E4" s="197"/>
    </row>
    <row r="5" spans="2:5">
      <c r="B5" s="177" t="s">
        <v>1</v>
      </c>
      <c r="C5" s="178"/>
      <c r="D5" s="178"/>
      <c r="E5" s="179"/>
    </row>
    <row r="6" spans="2:5">
      <c r="B6" s="174" t="s">
        <v>2</v>
      </c>
      <c r="C6" s="175"/>
      <c r="D6" s="176"/>
      <c r="E6" s="92"/>
    </row>
    <row r="7" spans="2:5">
      <c r="B7" s="174" t="s">
        <v>3</v>
      </c>
      <c r="C7" s="175"/>
      <c r="D7" s="176"/>
      <c r="E7" s="92" t="s">
        <v>4</v>
      </c>
    </row>
    <row r="8" spans="2:5">
      <c r="B8" s="174" t="s">
        <v>5</v>
      </c>
      <c r="C8" s="175"/>
      <c r="D8" s="176"/>
      <c r="E8" s="92" t="s">
        <v>282</v>
      </c>
    </row>
    <row r="9" spans="2:5">
      <c r="B9" s="174" t="s">
        <v>6</v>
      </c>
      <c r="C9" s="175"/>
      <c r="D9" s="176"/>
      <c r="E9" s="92" t="s">
        <v>166</v>
      </c>
    </row>
    <row r="10" spans="2:5">
      <c r="B10" s="174" t="s">
        <v>7</v>
      </c>
      <c r="C10" s="175"/>
      <c r="D10" s="176"/>
      <c r="E10" s="92" t="s">
        <v>8</v>
      </c>
    </row>
    <row r="11" spans="2:5">
      <c r="B11" s="174" t="s">
        <v>121</v>
      </c>
      <c r="C11" s="175"/>
      <c r="D11" s="176"/>
      <c r="E11" s="92">
        <v>1</v>
      </c>
    </row>
    <row r="12" spans="2:5">
      <c r="B12" s="174" t="s">
        <v>9</v>
      </c>
      <c r="C12" s="175"/>
      <c r="D12" s="176"/>
      <c r="E12" s="92">
        <v>12</v>
      </c>
    </row>
    <row r="13" spans="2:5">
      <c r="B13" s="174" t="s">
        <v>10</v>
      </c>
      <c r="C13" s="175"/>
      <c r="D13" s="176"/>
      <c r="E13" s="92"/>
    </row>
    <row r="14" spans="2:5">
      <c r="B14" s="174" t="s">
        <v>11</v>
      </c>
      <c r="C14" s="175"/>
      <c r="D14" s="176"/>
      <c r="E14" s="92"/>
    </row>
    <row r="15" spans="2:5">
      <c r="B15" s="36"/>
      <c r="C15" s="28"/>
      <c r="D15" s="28"/>
      <c r="E15" s="81"/>
    </row>
    <row r="16" spans="2:5">
      <c r="B16" s="177" t="s">
        <v>12</v>
      </c>
      <c r="C16" s="178"/>
      <c r="D16" s="178"/>
      <c r="E16" s="179"/>
    </row>
    <row r="17" spans="2:5">
      <c r="B17" s="9">
        <v>1</v>
      </c>
      <c r="C17" s="1" t="s">
        <v>13</v>
      </c>
      <c r="D17" s="180" t="s">
        <v>243</v>
      </c>
      <c r="E17" s="181"/>
    </row>
    <row r="18" spans="2:5">
      <c r="B18" s="9">
        <v>2</v>
      </c>
      <c r="C18" s="1" t="s">
        <v>14</v>
      </c>
      <c r="D18" s="180" t="s">
        <v>165</v>
      </c>
      <c r="E18" s="181"/>
    </row>
    <row r="19" spans="2:5">
      <c r="B19" s="9">
        <v>3</v>
      </c>
      <c r="C19" s="1" t="s">
        <v>240</v>
      </c>
      <c r="D19" s="182">
        <v>1659.47</v>
      </c>
      <c r="E19" s="183"/>
    </row>
    <row r="20" spans="2:5">
      <c r="B20" s="9">
        <v>4</v>
      </c>
      <c r="C20" s="1" t="s">
        <v>15</v>
      </c>
      <c r="D20" s="180" t="s">
        <v>167</v>
      </c>
      <c r="E20" s="181"/>
    </row>
    <row r="21" spans="2:5">
      <c r="B21" s="9">
        <v>5</v>
      </c>
      <c r="C21" s="1" t="s">
        <v>16</v>
      </c>
      <c r="D21" s="184">
        <v>46023</v>
      </c>
      <c r="E21" s="185"/>
    </row>
    <row r="22" spans="2:5">
      <c r="B22" s="186"/>
      <c r="C22" s="187"/>
      <c r="D22" s="187"/>
      <c r="E22" s="188"/>
    </row>
    <row r="23" spans="2:5">
      <c r="B23" s="153" t="s">
        <v>17</v>
      </c>
      <c r="C23" s="154"/>
      <c r="D23" s="154"/>
      <c r="E23" s="155"/>
    </row>
    <row r="24" spans="2:5">
      <c r="B24" s="8">
        <v>1</v>
      </c>
      <c r="C24" s="3" t="s">
        <v>18</v>
      </c>
      <c r="D24" s="15" t="s">
        <v>19</v>
      </c>
      <c r="E24" s="38" t="s">
        <v>20</v>
      </c>
    </row>
    <row r="25" spans="2:5">
      <c r="B25" s="8" t="s">
        <v>21</v>
      </c>
      <c r="C25" s="1" t="s">
        <v>22</v>
      </c>
      <c r="D25" s="16"/>
      <c r="E25" s="39">
        <f>D19</f>
        <v>1659.47</v>
      </c>
    </row>
    <row r="26" spans="2:5">
      <c r="B26" s="8" t="s">
        <v>23</v>
      </c>
      <c r="C26" s="1" t="s">
        <v>24</v>
      </c>
      <c r="D26" s="17">
        <v>0.3</v>
      </c>
      <c r="E26" s="39">
        <v>0</v>
      </c>
    </row>
    <row r="27" spans="2:5">
      <c r="B27" s="8" t="s">
        <v>25</v>
      </c>
      <c r="C27" s="1" t="s">
        <v>26</v>
      </c>
      <c r="D27" s="17" t="s">
        <v>27</v>
      </c>
      <c r="E27" s="39">
        <v>0</v>
      </c>
    </row>
    <row r="28" spans="2:5">
      <c r="B28" s="8" t="s">
        <v>28</v>
      </c>
      <c r="C28" s="1" t="s">
        <v>29</v>
      </c>
      <c r="D28" s="17">
        <v>0.2</v>
      </c>
      <c r="E28" s="39">
        <v>0</v>
      </c>
    </row>
    <row r="29" spans="2:5">
      <c r="B29" s="8" t="s">
        <v>30</v>
      </c>
      <c r="C29" s="1" t="s">
        <v>31</v>
      </c>
      <c r="D29" s="18"/>
      <c r="E29" s="39">
        <v>0</v>
      </c>
    </row>
    <row r="30" spans="2:5">
      <c r="B30" s="8" t="s">
        <v>32</v>
      </c>
      <c r="C30" s="1" t="s">
        <v>33</v>
      </c>
      <c r="D30" s="18"/>
      <c r="E30" s="39">
        <v>0</v>
      </c>
    </row>
    <row r="31" spans="2:5">
      <c r="B31" s="8" t="s">
        <v>34</v>
      </c>
      <c r="C31" s="1" t="s">
        <v>35</v>
      </c>
      <c r="D31" s="17"/>
      <c r="E31" s="39">
        <v>0</v>
      </c>
    </row>
    <row r="32" spans="2:5">
      <c r="B32" s="151" t="s">
        <v>36</v>
      </c>
      <c r="C32" s="152"/>
      <c r="D32" s="3"/>
      <c r="E32" s="43">
        <f>TRUNC(SUM(E25:E31),2)</f>
        <v>1659.47</v>
      </c>
    </row>
    <row r="33" spans="2:8">
      <c r="B33" s="151"/>
      <c r="C33" s="157"/>
      <c r="D33" s="157"/>
      <c r="E33" s="167"/>
    </row>
    <row r="34" spans="2:8">
      <c r="B34" s="153" t="s">
        <v>37</v>
      </c>
      <c r="C34" s="154"/>
      <c r="D34" s="154"/>
      <c r="E34" s="155"/>
    </row>
    <row r="35" spans="2:8">
      <c r="B35" s="151" t="s">
        <v>38</v>
      </c>
      <c r="C35" s="152"/>
      <c r="D35" s="15" t="s">
        <v>19</v>
      </c>
      <c r="E35" s="38" t="s">
        <v>20</v>
      </c>
    </row>
    <row r="36" spans="2:8">
      <c r="B36" s="8" t="s">
        <v>21</v>
      </c>
      <c r="C36" s="1" t="s">
        <v>85</v>
      </c>
      <c r="D36" s="19">
        <v>8.3299999999999999E-2</v>
      </c>
      <c r="E36" s="39">
        <f>$E$32*D36</f>
        <v>138.23385099999999</v>
      </c>
    </row>
    <row r="37" spans="2:8">
      <c r="B37" s="8" t="s">
        <v>23</v>
      </c>
      <c r="C37" s="1" t="s">
        <v>87</v>
      </c>
      <c r="D37" s="19">
        <v>2.7799999999999998E-2</v>
      </c>
      <c r="E37" s="39">
        <f>D37*E32</f>
        <v>46.133265999999999</v>
      </c>
      <c r="F37" s="13"/>
      <c r="G37" s="13"/>
      <c r="H37" s="14"/>
    </row>
    <row r="38" spans="2:8">
      <c r="B38" s="151" t="s">
        <v>39</v>
      </c>
      <c r="C38" s="152"/>
      <c r="D38" s="20">
        <f>TRUNC(SUM(D36:D37),4)</f>
        <v>0.1111</v>
      </c>
      <c r="E38" s="43">
        <f>TRUNC(SUM(E36:E37),2)</f>
        <v>184.36</v>
      </c>
      <c r="F38" s="49"/>
    </row>
    <row r="39" spans="2:8">
      <c r="B39" s="163"/>
      <c r="C39" s="164"/>
      <c r="D39" s="164"/>
      <c r="E39" s="165"/>
    </row>
    <row r="40" spans="2:8">
      <c r="B40" s="151" t="s">
        <v>40</v>
      </c>
      <c r="C40" s="152"/>
      <c r="D40" s="15" t="s">
        <v>19</v>
      </c>
      <c r="E40" s="38" t="s">
        <v>20</v>
      </c>
    </row>
    <row r="41" spans="2:8">
      <c r="B41" s="8" t="s">
        <v>21</v>
      </c>
      <c r="C41" s="1" t="s">
        <v>41</v>
      </c>
      <c r="D41" s="19">
        <v>0.2</v>
      </c>
      <c r="E41" s="39">
        <f>($E$32+$E$38)*D41</f>
        <v>368.76600000000002</v>
      </c>
    </row>
    <row r="42" spans="2:8">
      <c r="B42" s="8" t="s">
        <v>23</v>
      </c>
      <c r="C42" s="1" t="s">
        <v>42</v>
      </c>
      <c r="D42" s="19">
        <v>2.5000000000000001E-2</v>
      </c>
      <c r="E42" s="39">
        <f t="shared" ref="E42:E48" si="0">($E$32+$E$38)*D42</f>
        <v>46.095750000000002</v>
      </c>
    </row>
    <row r="43" spans="2:8" ht="30" customHeight="1">
      <c r="B43" s="8" t="s">
        <v>25</v>
      </c>
      <c r="C43" s="27" t="s">
        <v>88</v>
      </c>
      <c r="D43" s="19">
        <v>0.02</v>
      </c>
      <c r="E43" s="39">
        <f>($E$32+$E$38)*D43</f>
        <v>36.876599999999996</v>
      </c>
    </row>
    <row r="44" spans="2:8">
      <c r="B44" s="8" t="s">
        <v>28</v>
      </c>
      <c r="C44" s="1" t="s">
        <v>43</v>
      </c>
      <c r="D44" s="19">
        <v>1.4999999999999999E-2</v>
      </c>
      <c r="E44" s="39">
        <f t="shared" si="0"/>
        <v>27.657449999999997</v>
      </c>
    </row>
    <row r="45" spans="2:8">
      <c r="B45" s="8" t="s">
        <v>30</v>
      </c>
      <c r="C45" s="1" t="s">
        <v>44</v>
      </c>
      <c r="D45" s="19">
        <v>0.01</v>
      </c>
      <c r="E45" s="39">
        <f t="shared" si="0"/>
        <v>18.438299999999998</v>
      </c>
    </row>
    <row r="46" spans="2:8">
      <c r="B46" s="8" t="s">
        <v>32</v>
      </c>
      <c r="C46" s="1" t="s">
        <v>45</v>
      </c>
      <c r="D46" s="19">
        <v>6.0000000000000001E-3</v>
      </c>
      <c r="E46" s="39">
        <f t="shared" si="0"/>
        <v>11.06298</v>
      </c>
    </row>
    <row r="47" spans="2:8">
      <c r="B47" s="8" t="s">
        <v>34</v>
      </c>
      <c r="C47" s="1" t="s">
        <v>46</v>
      </c>
      <c r="D47" s="19">
        <v>2E-3</v>
      </c>
      <c r="E47" s="39">
        <f t="shared" si="0"/>
        <v>3.6876599999999997</v>
      </c>
    </row>
    <row r="48" spans="2:8">
      <c r="B48" s="8" t="s">
        <v>47</v>
      </c>
      <c r="C48" s="1" t="s">
        <v>48</v>
      </c>
      <c r="D48" s="19">
        <v>0.08</v>
      </c>
      <c r="E48" s="39">
        <f t="shared" si="0"/>
        <v>147.50639999999999</v>
      </c>
    </row>
    <row r="49" spans="2:5">
      <c r="B49" s="151" t="s">
        <v>49</v>
      </c>
      <c r="C49" s="152"/>
      <c r="D49" s="20">
        <f>SUM(D41:D48)</f>
        <v>0.35800000000000004</v>
      </c>
      <c r="E49" s="43">
        <f>TRUNC(SUM(E41:E48),2)</f>
        <v>660.09</v>
      </c>
    </row>
    <row r="50" spans="2:5">
      <c r="B50" s="163"/>
      <c r="C50" s="164"/>
      <c r="D50" s="164"/>
      <c r="E50" s="165"/>
    </row>
    <row r="51" spans="2:5">
      <c r="B51" s="151" t="s">
        <v>50</v>
      </c>
      <c r="C51" s="152"/>
      <c r="D51" s="20"/>
      <c r="E51" s="38" t="s">
        <v>20</v>
      </c>
    </row>
    <row r="52" spans="2:5">
      <c r="B52" s="8" t="s">
        <v>21</v>
      </c>
      <c r="C52" s="4" t="s">
        <v>127</v>
      </c>
      <c r="D52" s="21">
        <v>4</v>
      </c>
      <c r="E52" s="82">
        <f>(D52*2*22)-(E25*6%)</f>
        <v>76.431799999999996</v>
      </c>
    </row>
    <row r="53" spans="2:5">
      <c r="B53" s="8" t="s">
        <v>23</v>
      </c>
      <c r="C53" s="4" t="s">
        <v>89</v>
      </c>
      <c r="D53" s="21">
        <v>505.99</v>
      </c>
      <c r="E53" s="83">
        <f>D53</f>
        <v>505.99</v>
      </c>
    </row>
    <row r="54" spans="2:5">
      <c r="B54" s="8" t="s">
        <v>25</v>
      </c>
      <c r="C54" s="4" t="s">
        <v>51</v>
      </c>
      <c r="D54" s="22"/>
      <c r="E54" s="83">
        <v>5.82</v>
      </c>
    </row>
    <row r="55" spans="2:5">
      <c r="B55" s="8" t="s">
        <v>25</v>
      </c>
      <c r="C55" s="4" t="s">
        <v>52</v>
      </c>
      <c r="D55" s="21"/>
      <c r="E55" s="82">
        <v>52.55</v>
      </c>
    </row>
    <row r="56" spans="2:5">
      <c r="B56" s="151" t="s">
        <v>53</v>
      </c>
      <c r="C56" s="152"/>
      <c r="D56" s="3"/>
      <c r="E56" s="43">
        <f>TRUNC(SUM(E52:E55),2)</f>
        <v>640.79</v>
      </c>
    </row>
    <row r="57" spans="2:5">
      <c r="B57" s="163"/>
      <c r="C57" s="164"/>
      <c r="D57" s="164"/>
      <c r="E57" s="165"/>
    </row>
    <row r="58" spans="2:5">
      <c r="B58" s="158" t="s">
        <v>54</v>
      </c>
      <c r="C58" s="173"/>
      <c r="D58" s="5"/>
      <c r="E58" s="84"/>
    </row>
    <row r="59" spans="2:5">
      <c r="B59" s="151" t="s">
        <v>55</v>
      </c>
      <c r="C59" s="152"/>
      <c r="D59" s="3"/>
      <c r="E59" s="38" t="s">
        <v>20</v>
      </c>
    </row>
    <row r="60" spans="2:5">
      <c r="B60" s="8" t="s">
        <v>56</v>
      </c>
      <c r="C60" s="1" t="s">
        <v>57</v>
      </c>
      <c r="D60" s="1"/>
      <c r="E60" s="39">
        <f>E38</f>
        <v>184.36</v>
      </c>
    </row>
    <row r="61" spans="2:5">
      <c r="B61" s="8" t="s">
        <v>58</v>
      </c>
      <c r="C61" s="1" t="s">
        <v>59</v>
      </c>
      <c r="D61" s="1"/>
      <c r="E61" s="39">
        <f>E49</f>
        <v>660.09</v>
      </c>
    </row>
    <row r="62" spans="2:5">
      <c r="B62" s="8" t="s">
        <v>60</v>
      </c>
      <c r="C62" s="1" t="s">
        <v>61</v>
      </c>
      <c r="D62" s="1"/>
      <c r="E62" s="39">
        <f>E56</f>
        <v>640.79</v>
      </c>
    </row>
    <row r="63" spans="2:5">
      <c r="B63" s="151" t="s">
        <v>62</v>
      </c>
      <c r="C63" s="152"/>
      <c r="D63" s="3"/>
      <c r="E63" s="43">
        <f>TRUNC(SUM(E60:E62),2)</f>
        <v>1485.24</v>
      </c>
    </row>
    <row r="64" spans="2:5">
      <c r="B64" s="163"/>
      <c r="C64" s="164"/>
      <c r="D64" s="164"/>
      <c r="E64" s="165"/>
    </row>
    <row r="65" spans="2:5">
      <c r="B65" s="153" t="s">
        <v>63</v>
      </c>
      <c r="C65" s="166"/>
      <c r="D65" s="2"/>
      <c r="E65" s="85"/>
    </row>
    <row r="66" spans="2:5">
      <c r="B66" s="8">
        <v>3</v>
      </c>
      <c r="C66" s="3" t="s">
        <v>64</v>
      </c>
      <c r="D66" s="15" t="s">
        <v>19</v>
      </c>
      <c r="E66" s="38" t="s">
        <v>20</v>
      </c>
    </row>
    <row r="67" spans="2:5">
      <c r="B67" s="8" t="s">
        <v>21</v>
      </c>
      <c r="C67" s="1" t="s">
        <v>65</v>
      </c>
      <c r="D67" s="19">
        <v>4.1999999999999997E-3</v>
      </c>
      <c r="E67" s="39">
        <f>$E$32*D67</f>
        <v>6.9697739999999992</v>
      </c>
    </row>
    <row r="68" spans="2:5">
      <c r="B68" s="8" t="s">
        <v>23</v>
      </c>
      <c r="C68" s="1" t="s">
        <v>66</v>
      </c>
      <c r="D68" s="19">
        <f>0.08*D67</f>
        <v>3.3599999999999998E-4</v>
      </c>
      <c r="E68" s="39">
        <f>D68*E32</f>
        <v>0.55758191999999995</v>
      </c>
    </row>
    <row r="69" spans="2:5">
      <c r="B69" s="8" t="s">
        <v>25</v>
      </c>
      <c r="C69" s="1" t="s">
        <v>67</v>
      </c>
      <c r="D69" s="19">
        <v>9.5999999999999992E-3</v>
      </c>
      <c r="E69" s="39">
        <f>$E$32*D69</f>
        <v>15.930911999999999</v>
      </c>
    </row>
    <row r="70" spans="2:5">
      <c r="B70" s="8" t="s">
        <v>28</v>
      </c>
      <c r="C70" s="1" t="s">
        <v>68</v>
      </c>
      <c r="D70" s="19">
        <v>1.9400000000000001E-2</v>
      </c>
      <c r="E70" s="39">
        <f>$E$32*D70</f>
        <v>32.193718000000004</v>
      </c>
    </row>
    <row r="71" spans="2:5">
      <c r="B71" s="8" t="s">
        <v>30</v>
      </c>
      <c r="C71" s="1" t="s">
        <v>69</v>
      </c>
      <c r="D71" s="19">
        <f>D49*D70</f>
        <v>6.9452000000000012E-3</v>
      </c>
      <c r="E71" s="39">
        <f t="shared" ref="E71:E72" si="1">$E$32*D71</f>
        <v>11.525351044000002</v>
      </c>
    </row>
    <row r="72" spans="2:5">
      <c r="B72" s="8" t="s">
        <v>32</v>
      </c>
      <c r="C72" s="1" t="s">
        <v>70</v>
      </c>
      <c r="D72" s="19">
        <v>3.04E-2</v>
      </c>
      <c r="E72" s="39">
        <f t="shared" si="1"/>
        <v>50.447887999999999</v>
      </c>
    </row>
    <row r="73" spans="2:5">
      <c r="B73" s="151" t="s">
        <v>71</v>
      </c>
      <c r="C73" s="152"/>
      <c r="D73" s="20">
        <f>TRUNC(SUM(D67:D72),4)</f>
        <v>7.0800000000000002E-2</v>
      </c>
      <c r="E73" s="43">
        <f>TRUNC(SUM(E67:E72),2)</f>
        <v>117.62</v>
      </c>
    </row>
    <row r="74" spans="2:5">
      <c r="B74" s="151"/>
      <c r="C74" s="157"/>
      <c r="D74" s="157"/>
      <c r="E74" s="167"/>
    </row>
    <row r="75" spans="2:5" ht="15" customHeight="1">
      <c r="B75" s="153" t="s">
        <v>72</v>
      </c>
      <c r="C75" s="154"/>
      <c r="D75" s="154"/>
      <c r="E75" s="155"/>
    </row>
    <row r="76" spans="2:5" ht="15" customHeight="1">
      <c r="B76" s="168" t="s">
        <v>95</v>
      </c>
      <c r="C76" s="169"/>
      <c r="D76" s="170"/>
      <c r="E76" s="86" t="s">
        <v>20</v>
      </c>
    </row>
    <row r="77" spans="2:5" ht="15" customHeight="1">
      <c r="B77" s="171" t="s">
        <v>90</v>
      </c>
      <c r="C77" s="172"/>
      <c r="D77" s="48"/>
      <c r="E77" s="37">
        <f>D19</f>
        <v>1659.47</v>
      </c>
    </row>
    <row r="78" spans="2:5" ht="15" customHeight="1">
      <c r="B78" s="171" t="s">
        <v>91</v>
      </c>
      <c r="C78" s="172"/>
      <c r="D78" s="48"/>
      <c r="E78" s="37">
        <f>E63</f>
        <v>1485.24</v>
      </c>
    </row>
    <row r="79" spans="2:5" ht="15" customHeight="1">
      <c r="B79" s="171" t="s">
        <v>92</v>
      </c>
      <c r="C79" s="172"/>
      <c r="D79" s="48"/>
      <c r="E79" s="37">
        <f>1/12*E32*(1+D49)</f>
        <v>187.79668833333335</v>
      </c>
    </row>
    <row r="80" spans="2:5" ht="15" customHeight="1">
      <c r="B80" s="171" t="s">
        <v>93</v>
      </c>
      <c r="C80" s="172"/>
      <c r="D80" s="48"/>
      <c r="E80" s="37">
        <f>-E53</f>
        <v>-505.99</v>
      </c>
    </row>
    <row r="81" spans="2:6" ht="15" customHeight="1">
      <c r="B81" s="171" t="s">
        <v>94</v>
      </c>
      <c r="C81" s="172"/>
      <c r="D81" s="48"/>
      <c r="E81" s="37">
        <f>E73</f>
        <v>117.62</v>
      </c>
    </row>
    <row r="82" spans="2:6" ht="15" customHeight="1">
      <c r="B82" s="161" t="s">
        <v>96</v>
      </c>
      <c r="C82" s="162"/>
      <c r="D82" s="15"/>
      <c r="E82" s="38">
        <f>TRUNC(SUM(E77:E81),2)</f>
        <v>2944.13</v>
      </c>
      <c r="F82" s="10"/>
    </row>
    <row r="83" spans="2:6">
      <c r="B83" s="46"/>
      <c r="C83" s="47"/>
      <c r="D83" s="23"/>
      <c r="E83" s="87"/>
    </row>
    <row r="84" spans="2:6">
      <c r="B84" s="151" t="s">
        <v>73</v>
      </c>
      <c r="C84" s="152"/>
      <c r="D84" s="15" t="s">
        <v>19</v>
      </c>
      <c r="E84" s="38" t="s">
        <v>20</v>
      </c>
    </row>
    <row r="85" spans="2:6">
      <c r="B85" s="8" t="s">
        <v>21</v>
      </c>
      <c r="C85" s="1" t="s">
        <v>98</v>
      </c>
      <c r="D85" s="19">
        <v>8.3330000000000001E-2</v>
      </c>
      <c r="E85" s="39">
        <f>$E$82*D85</f>
        <v>245.3343529</v>
      </c>
    </row>
    <row r="86" spans="2:6">
      <c r="B86" s="8" t="s">
        <v>23</v>
      </c>
      <c r="C86" s="1" t="s">
        <v>100</v>
      </c>
      <c r="D86" s="19">
        <v>4.15E-3</v>
      </c>
      <c r="E86" s="39">
        <f t="shared" ref="E86:E90" si="2">$E$82*D86</f>
        <v>12.218139500000001</v>
      </c>
    </row>
    <row r="87" spans="2:6">
      <c r="B87" s="8" t="s">
        <v>25</v>
      </c>
      <c r="C87" s="1" t="s">
        <v>102</v>
      </c>
      <c r="D87" s="19">
        <v>2.0000000000000001E-4</v>
      </c>
      <c r="E87" s="39">
        <f t="shared" si="2"/>
        <v>0.58882600000000007</v>
      </c>
    </row>
    <row r="88" spans="2:6">
      <c r="B88" s="8" t="s">
        <v>28</v>
      </c>
      <c r="C88" s="1" t="s">
        <v>99</v>
      </c>
      <c r="D88" s="19">
        <v>5.1000000000000004E-4</v>
      </c>
      <c r="E88" s="39">
        <f t="shared" si="2"/>
        <v>1.5015063000000002</v>
      </c>
    </row>
    <row r="89" spans="2:6">
      <c r="B89" s="8" t="s">
        <v>30</v>
      </c>
      <c r="C89" s="1" t="s">
        <v>97</v>
      </c>
      <c r="D89" s="19">
        <v>1.1100000000000001E-3</v>
      </c>
      <c r="E89" s="39">
        <f t="shared" si="2"/>
        <v>3.2679843000000002</v>
      </c>
    </row>
    <row r="90" spans="2:6">
      <c r="B90" s="8" t="s">
        <v>32</v>
      </c>
      <c r="C90" s="1" t="s">
        <v>101</v>
      </c>
      <c r="D90" s="19">
        <v>3.8999999999999999E-4</v>
      </c>
      <c r="E90" s="39">
        <f t="shared" si="2"/>
        <v>1.1482106999999999</v>
      </c>
    </row>
    <row r="91" spans="2:6">
      <c r="B91" s="151" t="s">
        <v>103</v>
      </c>
      <c r="C91" s="152"/>
      <c r="D91" s="20">
        <f>TRUNC(SUM(D85:D90),4)</f>
        <v>8.9599999999999999E-2</v>
      </c>
      <c r="E91" s="43">
        <f>TRUNC(SUM(E85:E90),2)</f>
        <v>264.05</v>
      </c>
    </row>
    <row r="92" spans="2:6">
      <c r="B92" s="6"/>
      <c r="C92" s="7"/>
      <c r="D92" s="7"/>
      <c r="E92" s="88"/>
    </row>
    <row r="93" spans="2:6">
      <c r="B93" s="153" t="s">
        <v>74</v>
      </c>
      <c r="C93" s="154"/>
      <c r="D93" s="154"/>
      <c r="E93" s="155"/>
    </row>
    <row r="94" spans="2:6">
      <c r="B94" s="8">
        <v>5</v>
      </c>
      <c r="C94" s="3" t="s">
        <v>75</v>
      </c>
      <c r="D94" s="15"/>
      <c r="E94" s="38" t="s">
        <v>20</v>
      </c>
    </row>
    <row r="95" spans="2:6">
      <c r="B95" s="8" t="s">
        <v>21</v>
      </c>
      <c r="C95" s="4" t="s">
        <v>119</v>
      </c>
      <c r="D95" s="22"/>
      <c r="E95" s="39">
        <f>'COP 7SR - Insumos Módulo 5'!B43</f>
        <v>128.65833333333333</v>
      </c>
    </row>
    <row r="96" spans="2:6">
      <c r="B96" s="8" t="s">
        <v>23</v>
      </c>
      <c r="C96" s="4" t="s">
        <v>128</v>
      </c>
      <c r="D96" s="22"/>
      <c r="E96" s="39">
        <f>'COP 7SR - Insumos Módulo 5'!B44</f>
        <v>1366.5954000000002</v>
      </c>
    </row>
    <row r="97" spans="2:5">
      <c r="B97" s="151" t="s">
        <v>76</v>
      </c>
      <c r="C97" s="152"/>
      <c r="D97" s="20"/>
      <c r="E97" s="43">
        <f>TRUNC(SUM(E95:E96),2)</f>
        <v>1495.25</v>
      </c>
    </row>
    <row r="98" spans="2:5">
      <c r="B98" s="6"/>
      <c r="C98" s="7"/>
      <c r="D98" s="7"/>
      <c r="E98" s="88"/>
    </row>
    <row r="99" spans="2:5">
      <c r="B99" s="153" t="s">
        <v>77</v>
      </c>
      <c r="C99" s="154"/>
      <c r="D99" s="154"/>
      <c r="E99" s="155"/>
    </row>
    <row r="100" spans="2:5">
      <c r="B100" s="8">
        <v>6</v>
      </c>
      <c r="C100" s="3" t="s">
        <v>78</v>
      </c>
      <c r="D100" s="15" t="s">
        <v>19</v>
      </c>
      <c r="E100" s="38" t="s">
        <v>20</v>
      </c>
    </row>
    <row r="101" spans="2:5">
      <c r="B101" s="9" t="s">
        <v>21</v>
      </c>
      <c r="C101" s="1" t="s">
        <v>79</v>
      </c>
      <c r="D101" s="24">
        <v>0.05</v>
      </c>
      <c r="E101" s="39">
        <f>TRUNC(D101*E118,2)</f>
        <v>251.08</v>
      </c>
    </row>
    <row r="102" spans="2:5">
      <c r="B102" s="9" t="s">
        <v>23</v>
      </c>
      <c r="C102" s="156" t="s">
        <v>104</v>
      </c>
      <c r="D102" s="152"/>
      <c r="E102" s="39">
        <f>E101+E118</f>
        <v>5272.71</v>
      </c>
    </row>
    <row r="103" spans="2:5">
      <c r="B103" s="9" t="s">
        <v>25</v>
      </c>
      <c r="C103" s="1" t="s">
        <v>80</v>
      </c>
      <c r="D103" s="24">
        <v>0.1</v>
      </c>
      <c r="E103" s="39">
        <f>TRUNC(D103*(E101+E118),2)</f>
        <v>527.27</v>
      </c>
    </row>
    <row r="104" spans="2:5">
      <c r="B104" s="40" t="s">
        <v>28</v>
      </c>
      <c r="C104" s="156" t="s">
        <v>107</v>
      </c>
      <c r="D104" s="152"/>
      <c r="E104" s="39">
        <f>E102+E103</f>
        <v>5799.98</v>
      </c>
    </row>
    <row r="105" spans="2:5" ht="66">
      <c r="B105" s="41" t="s">
        <v>30</v>
      </c>
      <c r="C105" s="29" t="s">
        <v>295</v>
      </c>
      <c r="D105" s="17">
        <v>0.14249999999999999</v>
      </c>
      <c r="E105" s="42">
        <f>(E104/(1-D105))*D105</f>
        <v>963.8450728862972</v>
      </c>
    </row>
    <row r="106" spans="2:5">
      <c r="B106" s="9" t="s">
        <v>108</v>
      </c>
      <c r="C106" s="1" t="s">
        <v>81</v>
      </c>
      <c r="D106" s="25">
        <v>7.5999999999999998E-2</v>
      </c>
      <c r="E106" s="39"/>
    </row>
    <row r="107" spans="2:5">
      <c r="B107" s="9" t="s">
        <v>109</v>
      </c>
      <c r="C107" s="1" t="s">
        <v>110</v>
      </c>
      <c r="D107" s="25">
        <v>1.6500000000000001E-2</v>
      </c>
      <c r="E107" s="39"/>
    </row>
    <row r="108" spans="2:5">
      <c r="B108" s="9" t="s">
        <v>111</v>
      </c>
      <c r="C108" s="1" t="s">
        <v>82</v>
      </c>
      <c r="D108" s="25">
        <v>0.05</v>
      </c>
      <c r="E108" s="39"/>
    </row>
    <row r="109" spans="2:5">
      <c r="B109" s="151" t="s">
        <v>112</v>
      </c>
      <c r="C109" s="157"/>
      <c r="D109" s="152"/>
      <c r="E109" s="43">
        <f>E101+E103+E105</f>
        <v>1742.1950728862971</v>
      </c>
    </row>
    <row r="110" spans="2:5">
      <c r="B110" s="44"/>
      <c r="C110" s="45"/>
      <c r="D110" s="45"/>
      <c r="E110" s="89"/>
    </row>
    <row r="111" spans="2:5">
      <c r="B111" s="158" t="s">
        <v>83</v>
      </c>
      <c r="C111" s="159"/>
      <c r="D111" s="159"/>
      <c r="E111" s="160"/>
    </row>
    <row r="112" spans="2:5">
      <c r="B112" s="151" t="s">
        <v>105</v>
      </c>
      <c r="C112" s="152"/>
      <c r="D112" s="3"/>
      <c r="E112" s="38" t="s">
        <v>20</v>
      </c>
    </row>
    <row r="113" spans="2:5">
      <c r="B113" s="9" t="s">
        <v>21</v>
      </c>
      <c r="C113" s="1" t="str">
        <f>B23</f>
        <v>MÓDULO 1 - COMPOSIÇÃO DA REMUNERAÇÃO</v>
      </c>
      <c r="D113" s="1"/>
      <c r="E113" s="39">
        <f>E32</f>
        <v>1659.47</v>
      </c>
    </row>
    <row r="114" spans="2:5">
      <c r="B114" s="9" t="s">
        <v>23</v>
      </c>
      <c r="C114" s="1" t="str">
        <f>B34</f>
        <v>MÓDULO 2 – ENCARGOS E BENEFÍCIOS ANUAIS, MENSAIS E DIÁRIOS</v>
      </c>
      <c r="D114" s="1"/>
      <c r="E114" s="39">
        <f>E63</f>
        <v>1485.24</v>
      </c>
    </row>
    <row r="115" spans="2:5">
      <c r="B115" s="9" t="s">
        <v>25</v>
      </c>
      <c r="C115" s="1" t="str">
        <f>B65</f>
        <v>MÓDULO 3 – PROVISÃO PARA RESCISÃO</v>
      </c>
      <c r="D115" s="1"/>
      <c r="E115" s="39">
        <f>E73</f>
        <v>117.62</v>
      </c>
    </row>
    <row r="116" spans="2:5">
      <c r="B116" s="9" t="s">
        <v>28</v>
      </c>
      <c r="C116" s="1" t="str">
        <f>B75</f>
        <v>MÓDULO 4 – CUSTO DE REPOSIÇÃO DO PROFISSIONAL AUSENTE</v>
      </c>
      <c r="D116" s="1"/>
      <c r="E116" s="39">
        <f>E91</f>
        <v>264.05</v>
      </c>
    </row>
    <row r="117" spans="2:5">
      <c r="B117" s="9" t="s">
        <v>30</v>
      </c>
      <c r="C117" s="1" t="str">
        <f>B93</f>
        <v>MÓDULO 5 – INSUMOS DIVERSOS</v>
      </c>
      <c r="D117" s="1"/>
      <c r="E117" s="39">
        <f>E97</f>
        <v>1495.25</v>
      </c>
    </row>
    <row r="118" spans="2:5">
      <c r="B118" s="151" t="s">
        <v>106</v>
      </c>
      <c r="C118" s="157"/>
      <c r="D118" s="152"/>
      <c r="E118" s="43">
        <f>TRUNC(SUM(E113:E117),2)</f>
        <v>5021.63</v>
      </c>
    </row>
    <row r="119" spans="2:5">
      <c r="B119" s="9" t="s">
        <v>32</v>
      </c>
      <c r="C119" s="1" t="str">
        <f>B99</f>
        <v>MÓDULO 6 – CUSTOS INDIRETOS, TRIBUTOS E LUCRO</v>
      </c>
      <c r="D119" s="1"/>
      <c r="E119" s="39">
        <f>E109</f>
        <v>1742.1950728862971</v>
      </c>
    </row>
    <row r="120" spans="2:5" ht="15.75" thickBot="1">
      <c r="B120" s="148" t="s">
        <v>164</v>
      </c>
      <c r="C120" s="149"/>
      <c r="D120" s="150"/>
      <c r="E120" s="90">
        <f>TRUNC(E119+E118,2)</f>
        <v>6763.82</v>
      </c>
    </row>
  </sheetData>
  <mergeCells count="60">
    <mergeCell ref="B13:D13"/>
    <mergeCell ref="B2:E2"/>
    <mergeCell ref="B3:E3"/>
    <mergeCell ref="B4:E4"/>
    <mergeCell ref="B5:E5"/>
    <mergeCell ref="B6:D6"/>
    <mergeCell ref="B7:D7"/>
    <mergeCell ref="B8:D8"/>
    <mergeCell ref="B9:D9"/>
    <mergeCell ref="B10:D10"/>
    <mergeCell ref="B11:D11"/>
    <mergeCell ref="B12:D12"/>
    <mergeCell ref="B34:E34"/>
    <mergeCell ref="B14:D14"/>
    <mergeCell ref="B16:E16"/>
    <mergeCell ref="D17:E17"/>
    <mergeCell ref="D18:E18"/>
    <mergeCell ref="D19:E19"/>
    <mergeCell ref="D20:E20"/>
    <mergeCell ref="D21:E21"/>
    <mergeCell ref="B22:E22"/>
    <mergeCell ref="B23:E23"/>
    <mergeCell ref="B32:C32"/>
    <mergeCell ref="B33:E33"/>
    <mergeCell ref="B63:C63"/>
    <mergeCell ref="B35:C35"/>
    <mergeCell ref="B38:C38"/>
    <mergeCell ref="B39:E39"/>
    <mergeCell ref="B40:C40"/>
    <mergeCell ref="B49:C49"/>
    <mergeCell ref="B50:E50"/>
    <mergeCell ref="B51:C51"/>
    <mergeCell ref="B56:C56"/>
    <mergeCell ref="B57:E57"/>
    <mergeCell ref="B58:C58"/>
    <mergeCell ref="B59:C59"/>
    <mergeCell ref="B82:C82"/>
    <mergeCell ref="B64:E64"/>
    <mergeCell ref="B65:C65"/>
    <mergeCell ref="B73:C73"/>
    <mergeCell ref="B74:E74"/>
    <mergeCell ref="B75:E75"/>
    <mergeCell ref="B76:D76"/>
    <mergeCell ref="B77:C77"/>
    <mergeCell ref="B78:C78"/>
    <mergeCell ref="B79:C79"/>
    <mergeCell ref="B80:C80"/>
    <mergeCell ref="B81:C81"/>
    <mergeCell ref="B120:D120"/>
    <mergeCell ref="B84:C84"/>
    <mergeCell ref="B91:C91"/>
    <mergeCell ref="B93:E93"/>
    <mergeCell ref="B97:C97"/>
    <mergeCell ref="B99:E99"/>
    <mergeCell ref="C102:D102"/>
    <mergeCell ref="C104:D104"/>
    <mergeCell ref="B109:D109"/>
    <mergeCell ref="B111:E111"/>
    <mergeCell ref="B112:C112"/>
    <mergeCell ref="B118:D118"/>
  </mergeCells>
  <pageMargins left="0.511811024" right="0.511811024" top="0.78740157499999996" bottom="0.78740157499999996" header="0.31496062000000002" footer="0.31496062000000002"/>
  <pageSetup paperSize="9" scale="75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48"/>
  <sheetViews>
    <sheetView showGridLines="0" topLeftCell="A13" zoomScaleNormal="100" workbookViewId="0">
      <selection activeCell="B45" sqref="B45:C45"/>
    </sheetView>
  </sheetViews>
  <sheetFormatPr defaultRowHeight="15"/>
  <cols>
    <col min="1" max="1" width="50.7109375" style="55" customWidth="1"/>
    <col min="2" max="2" width="15" bestFit="1" customWidth="1"/>
    <col min="3" max="3" width="14" bestFit="1" customWidth="1"/>
    <col min="4" max="4" width="14" style="32" bestFit="1" customWidth="1"/>
    <col min="5" max="5" width="12.7109375" style="32" bestFit="1" customWidth="1"/>
    <col min="6" max="6" width="15.140625" style="32" bestFit="1" customWidth="1"/>
    <col min="7" max="7" width="12.140625" bestFit="1" customWidth="1"/>
    <col min="8" max="8" width="11.42578125" bestFit="1" customWidth="1"/>
    <col min="9" max="9" width="10.5703125" bestFit="1" customWidth="1"/>
    <col min="10" max="10" width="11.42578125" bestFit="1" customWidth="1"/>
    <col min="11" max="11" width="10.5703125" bestFit="1" customWidth="1"/>
    <col min="12" max="12" width="12.140625" bestFit="1" customWidth="1"/>
  </cols>
  <sheetData>
    <row r="1" spans="1:7" ht="18.75">
      <c r="A1" s="256" t="s">
        <v>247</v>
      </c>
      <c r="B1" s="257"/>
      <c r="C1" s="257"/>
      <c r="D1" s="257"/>
      <c r="E1" s="257"/>
      <c r="F1" s="257"/>
      <c r="G1" s="258"/>
    </row>
    <row r="2" spans="1:7" ht="19.5" thickBot="1">
      <c r="A2" s="259" t="s">
        <v>120</v>
      </c>
      <c r="B2" s="260"/>
      <c r="C2" s="260"/>
      <c r="D2" s="260"/>
      <c r="E2" s="260"/>
      <c r="F2" s="260"/>
      <c r="G2" s="261"/>
    </row>
    <row r="3" spans="1:7" ht="15.75" thickBot="1">
      <c r="A3" s="237"/>
      <c r="B3" s="237"/>
      <c r="C3" s="237"/>
      <c r="D3" s="237"/>
      <c r="E3" s="237"/>
      <c r="F3" s="237"/>
    </row>
    <row r="4" spans="1:7">
      <c r="A4" s="211" t="s">
        <v>227</v>
      </c>
      <c r="B4" s="212"/>
      <c r="C4" s="212"/>
      <c r="D4" s="212"/>
      <c r="E4" s="212"/>
      <c r="F4" s="212"/>
      <c r="G4" s="213"/>
    </row>
    <row r="5" spans="1:7">
      <c r="A5" s="53" t="s">
        <v>84</v>
      </c>
      <c r="B5" s="66" t="s">
        <v>114</v>
      </c>
      <c r="C5" s="66" t="s">
        <v>218</v>
      </c>
      <c r="D5" s="66" t="s">
        <v>115</v>
      </c>
      <c r="E5" s="66" t="s">
        <v>116</v>
      </c>
      <c r="F5" s="66" t="s">
        <v>217</v>
      </c>
      <c r="G5" s="12" t="s">
        <v>118</v>
      </c>
    </row>
    <row r="6" spans="1:7" ht="45">
      <c r="A6" s="128" t="s">
        <v>248</v>
      </c>
      <c r="B6" s="30" t="s">
        <v>135</v>
      </c>
      <c r="C6" s="30">
        <v>10</v>
      </c>
      <c r="D6" s="31">
        <v>74</v>
      </c>
      <c r="E6" s="33">
        <f>G6/12</f>
        <v>61.666666666666664</v>
      </c>
      <c r="F6" s="33">
        <f>D6*C6/2</f>
        <v>370</v>
      </c>
      <c r="G6" s="34">
        <f>D6*C6</f>
        <v>740</v>
      </c>
    </row>
    <row r="7" spans="1:7" ht="30">
      <c r="A7" s="129" t="s">
        <v>249</v>
      </c>
      <c r="B7" s="30" t="s">
        <v>135</v>
      </c>
      <c r="C7" s="30">
        <v>10</v>
      </c>
      <c r="D7" s="31">
        <v>48.89</v>
      </c>
      <c r="E7" s="33">
        <f>G7/12</f>
        <v>40.741666666666667</v>
      </c>
      <c r="F7" s="33">
        <f t="shared" ref="F7:F9" si="0">D7*C7/2</f>
        <v>244.45</v>
      </c>
      <c r="G7" s="34">
        <f>D7*C7</f>
        <v>488.9</v>
      </c>
    </row>
    <row r="8" spans="1:7" ht="30">
      <c r="A8" s="129" t="s">
        <v>250</v>
      </c>
      <c r="B8" s="30" t="s">
        <v>224</v>
      </c>
      <c r="C8" s="30">
        <v>2</v>
      </c>
      <c r="D8" s="31">
        <v>95</v>
      </c>
      <c r="E8" s="33">
        <f>G8/12</f>
        <v>15.833333333333334</v>
      </c>
      <c r="F8" s="33">
        <f t="shared" si="0"/>
        <v>95</v>
      </c>
      <c r="G8" s="34">
        <f>D8*C8</f>
        <v>190</v>
      </c>
    </row>
    <row r="9" spans="1:7" ht="15.75" thickBot="1">
      <c r="A9" s="130" t="s">
        <v>251</v>
      </c>
      <c r="B9" s="50" t="s">
        <v>144</v>
      </c>
      <c r="C9" s="50">
        <v>10</v>
      </c>
      <c r="D9" s="51">
        <v>12.5</v>
      </c>
      <c r="E9" s="61">
        <f>G9/12</f>
        <v>10.416666666666666</v>
      </c>
      <c r="F9" s="61">
        <f t="shared" si="0"/>
        <v>62.5</v>
      </c>
      <c r="G9" s="60">
        <f>D9*C9</f>
        <v>125</v>
      </c>
    </row>
    <row r="10" spans="1:7" ht="15.75" thickBot="1">
      <c r="A10" s="254" t="s">
        <v>163</v>
      </c>
      <c r="B10" s="255"/>
      <c r="C10" s="255"/>
      <c r="D10" s="255"/>
      <c r="E10" s="62">
        <f>G10/12</f>
        <v>128.65833333333333</v>
      </c>
      <c r="F10" s="62">
        <f>SUM(F6:F9)</f>
        <v>771.95</v>
      </c>
      <c r="G10" s="63">
        <f>SUM(G6:G9)</f>
        <v>1543.9</v>
      </c>
    </row>
    <row r="11" spans="1:7" ht="15" customHeight="1">
      <c r="A11" s="245" t="s">
        <v>219</v>
      </c>
      <c r="B11" s="246"/>
      <c r="C11" s="246"/>
      <c r="D11" s="246"/>
      <c r="E11" s="246"/>
      <c r="F11" s="246"/>
      <c r="G11" s="247"/>
    </row>
    <row r="12" spans="1:7" ht="15" customHeight="1" thickBot="1">
      <c r="A12" s="248"/>
      <c r="B12" s="249"/>
      <c r="C12" s="249"/>
      <c r="D12" s="249"/>
      <c r="E12" s="249"/>
      <c r="F12" s="249"/>
      <c r="G12" s="250"/>
    </row>
    <row r="13" spans="1:7" ht="15.75" thickBot="1">
      <c r="A13" s="77"/>
      <c r="B13" s="77"/>
      <c r="C13" s="77"/>
      <c r="D13" s="77"/>
      <c r="E13" s="77"/>
      <c r="F13" s="77"/>
      <c r="G13" s="77"/>
    </row>
    <row r="14" spans="1:7">
      <c r="A14" s="211" t="s">
        <v>176</v>
      </c>
      <c r="B14" s="212"/>
      <c r="C14" s="212"/>
      <c r="D14" s="212"/>
      <c r="E14" s="213"/>
      <c r="F14"/>
    </row>
    <row r="15" spans="1:7">
      <c r="A15" s="210" t="s">
        <v>84</v>
      </c>
      <c r="B15" s="225" t="s">
        <v>114</v>
      </c>
      <c r="C15" s="214" t="s">
        <v>115</v>
      </c>
      <c r="D15" s="214" t="s">
        <v>214</v>
      </c>
      <c r="E15" s="215"/>
      <c r="F15"/>
    </row>
    <row r="16" spans="1:7">
      <c r="A16" s="210"/>
      <c r="B16" s="225"/>
      <c r="C16" s="214"/>
      <c r="D16" s="66" t="s">
        <v>113</v>
      </c>
      <c r="E16" s="12" t="s">
        <v>175</v>
      </c>
      <c r="F16"/>
    </row>
    <row r="17" spans="1:6">
      <c r="A17" s="56" t="s">
        <v>132</v>
      </c>
      <c r="B17" s="65" t="s">
        <v>130</v>
      </c>
      <c r="C17" s="31">
        <v>2.08</v>
      </c>
      <c r="D17" s="30">
        <v>1</v>
      </c>
      <c r="E17" s="35">
        <f>D17*$C17</f>
        <v>2.08</v>
      </c>
      <c r="F17"/>
    </row>
    <row r="18" spans="1:6" ht="30">
      <c r="A18" s="56" t="s">
        <v>168</v>
      </c>
      <c r="B18" s="65" t="s">
        <v>130</v>
      </c>
      <c r="C18" s="31">
        <v>6.12</v>
      </c>
      <c r="D18" s="30">
        <v>2</v>
      </c>
      <c r="E18" s="35">
        <f t="shared" ref="E18:E36" si="1">D18*$C18</f>
        <v>12.24</v>
      </c>
      <c r="F18"/>
    </row>
    <row r="19" spans="1:6">
      <c r="A19" s="126" t="s">
        <v>134</v>
      </c>
      <c r="B19" s="65" t="s">
        <v>135</v>
      </c>
      <c r="C19" s="31">
        <v>10.1</v>
      </c>
      <c r="D19" s="30">
        <v>0.16</v>
      </c>
      <c r="E19" s="35">
        <f t="shared" si="1"/>
        <v>1.6159999999999999</v>
      </c>
      <c r="F19"/>
    </row>
    <row r="20" spans="1:6" ht="35.25" customHeight="1">
      <c r="A20" s="126" t="s">
        <v>294</v>
      </c>
      <c r="B20" s="65" t="s">
        <v>130</v>
      </c>
      <c r="C20" s="31">
        <v>10.29</v>
      </c>
      <c r="D20" s="30">
        <v>3</v>
      </c>
      <c r="E20" s="35">
        <f t="shared" si="1"/>
        <v>30.869999999999997</v>
      </c>
      <c r="F20"/>
    </row>
    <row r="21" spans="1:6" ht="30">
      <c r="A21" s="126" t="s">
        <v>252</v>
      </c>
      <c r="B21" s="65" t="s">
        <v>135</v>
      </c>
      <c r="C21" s="31">
        <v>0.7</v>
      </c>
      <c r="D21" s="30">
        <v>9</v>
      </c>
      <c r="E21" s="35">
        <f t="shared" si="1"/>
        <v>6.3</v>
      </c>
      <c r="F21"/>
    </row>
    <row r="22" spans="1:6">
      <c r="A22" s="126" t="s">
        <v>169</v>
      </c>
      <c r="B22" s="65" t="s">
        <v>135</v>
      </c>
      <c r="C22" s="31">
        <v>2</v>
      </c>
      <c r="D22" s="30">
        <v>8</v>
      </c>
      <c r="E22" s="35">
        <f t="shared" si="1"/>
        <v>16</v>
      </c>
      <c r="F22"/>
    </row>
    <row r="23" spans="1:6" ht="30">
      <c r="A23" s="126" t="s">
        <v>141</v>
      </c>
      <c r="B23" s="65" t="s">
        <v>135</v>
      </c>
      <c r="C23" s="31">
        <v>2.83</v>
      </c>
      <c r="D23" s="30">
        <v>2</v>
      </c>
      <c r="E23" s="35">
        <f t="shared" si="1"/>
        <v>5.66</v>
      </c>
      <c r="F23"/>
    </row>
    <row r="24" spans="1:6">
      <c r="A24" s="126" t="s">
        <v>143</v>
      </c>
      <c r="B24" s="65" t="s">
        <v>144</v>
      </c>
      <c r="C24" s="31">
        <v>4.29</v>
      </c>
      <c r="D24" s="30">
        <v>2</v>
      </c>
      <c r="E24" s="35">
        <f t="shared" si="1"/>
        <v>8.58</v>
      </c>
      <c r="F24"/>
    </row>
    <row r="25" spans="1:6">
      <c r="A25" s="126" t="s">
        <v>170</v>
      </c>
      <c r="B25" s="65" t="s">
        <v>135</v>
      </c>
      <c r="C25" s="31">
        <v>3.95</v>
      </c>
      <c r="D25" s="30">
        <v>4</v>
      </c>
      <c r="E25" s="35">
        <f t="shared" si="1"/>
        <v>15.8</v>
      </c>
      <c r="F25"/>
    </row>
    <row r="26" spans="1:6">
      <c r="A26" s="126" t="s">
        <v>171</v>
      </c>
      <c r="B26" s="65" t="s">
        <v>135</v>
      </c>
      <c r="C26" s="31">
        <v>3.69</v>
      </c>
      <c r="D26" s="30">
        <v>2</v>
      </c>
      <c r="E26" s="35">
        <f t="shared" si="1"/>
        <v>7.38</v>
      </c>
      <c r="F26"/>
    </row>
    <row r="27" spans="1:6">
      <c r="A27" s="126" t="s">
        <v>151</v>
      </c>
      <c r="B27" s="65" t="s">
        <v>135</v>
      </c>
      <c r="C27" s="31">
        <v>8.4499999999999993</v>
      </c>
      <c r="D27" s="30">
        <v>0.16</v>
      </c>
      <c r="E27" s="35">
        <f t="shared" si="1"/>
        <v>1.3519999999999999</v>
      </c>
      <c r="F27"/>
    </row>
    <row r="28" spans="1:6">
      <c r="A28" s="126" t="s">
        <v>172</v>
      </c>
      <c r="B28" s="65" t="s">
        <v>135</v>
      </c>
      <c r="C28" s="31">
        <v>4.45</v>
      </c>
      <c r="D28" s="30">
        <v>0.16</v>
      </c>
      <c r="E28" s="35">
        <f t="shared" si="1"/>
        <v>0.71200000000000008</v>
      </c>
      <c r="F28"/>
    </row>
    <row r="29" spans="1:6" ht="30">
      <c r="A29" s="126" t="s">
        <v>253</v>
      </c>
      <c r="B29" s="65" t="s">
        <v>254</v>
      </c>
      <c r="C29" s="31">
        <v>3.2</v>
      </c>
      <c r="D29" s="30">
        <v>2</v>
      </c>
      <c r="E29" s="35">
        <f t="shared" si="1"/>
        <v>6.4</v>
      </c>
      <c r="F29"/>
    </row>
    <row r="30" spans="1:6" ht="30">
      <c r="A30" s="126" t="s">
        <v>153</v>
      </c>
      <c r="B30" s="65" t="s">
        <v>256</v>
      </c>
      <c r="C30" s="31">
        <v>4.09</v>
      </c>
      <c r="D30" s="30">
        <v>1</v>
      </c>
      <c r="E30" s="35">
        <f t="shared" si="1"/>
        <v>4.09</v>
      </c>
      <c r="F30"/>
    </row>
    <row r="31" spans="1:6" ht="30">
      <c r="A31" s="126" t="s">
        <v>161</v>
      </c>
      <c r="B31" s="65" t="s">
        <v>135</v>
      </c>
      <c r="C31" s="31">
        <v>12.38</v>
      </c>
      <c r="D31" s="30">
        <v>0.16</v>
      </c>
      <c r="E31" s="35">
        <f t="shared" si="1"/>
        <v>1.9808000000000001</v>
      </c>
      <c r="F31"/>
    </row>
    <row r="32" spans="1:6" ht="30">
      <c r="A32" s="126" t="s">
        <v>285</v>
      </c>
      <c r="B32" s="65" t="s">
        <v>135</v>
      </c>
      <c r="C32" s="31">
        <v>15.94</v>
      </c>
      <c r="D32" s="30">
        <v>0.09</v>
      </c>
      <c r="E32" s="35">
        <f t="shared" si="1"/>
        <v>1.4345999999999999</v>
      </c>
      <c r="F32"/>
    </row>
    <row r="33" spans="1:6" ht="17.25" customHeight="1">
      <c r="A33" s="126" t="s">
        <v>271</v>
      </c>
      <c r="B33" s="65" t="s">
        <v>256</v>
      </c>
      <c r="C33" s="105">
        <v>49.5</v>
      </c>
      <c r="D33" s="30">
        <v>23</v>
      </c>
      <c r="E33" s="35">
        <f>D33*$C33</f>
        <v>1138.5</v>
      </c>
      <c r="F33"/>
    </row>
    <row r="34" spans="1:6" ht="17.25" customHeight="1">
      <c r="A34" s="126" t="s">
        <v>272</v>
      </c>
      <c r="B34" s="65" t="s">
        <v>273</v>
      </c>
      <c r="C34" s="105">
        <v>4.99</v>
      </c>
      <c r="D34" s="30">
        <v>1</v>
      </c>
      <c r="E34" s="35">
        <f>D34*$C34</f>
        <v>4.99</v>
      </c>
      <c r="F34"/>
    </row>
    <row r="35" spans="1:6">
      <c r="A35" s="126" t="s">
        <v>255</v>
      </c>
      <c r="B35" s="65" t="s">
        <v>256</v>
      </c>
      <c r="C35" s="31">
        <v>3.77</v>
      </c>
      <c r="D35" s="30">
        <v>23</v>
      </c>
      <c r="E35" s="35">
        <f t="shared" si="1"/>
        <v>86.71</v>
      </c>
      <c r="F35"/>
    </row>
    <row r="36" spans="1:6" ht="15.75" thickBot="1">
      <c r="A36" s="127" t="s">
        <v>270</v>
      </c>
      <c r="B36" s="106" t="s">
        <v>135</v>
      </c>
      <c r="C36" s="51">
        <v>6.95</v>
      </c>
      <c r="D36" s="50">
        <v>2</v>
      </c>
      <c r="E36" s="52">
        <f t="shared" si="1"/>
        <v>13.9</v>
      </c>
      <c r="F36"/>
    </row>
    <row r="37" spans="1:6">
      <c r="A37" s="216" t="s">
        <v>265</v>
      </c>
      <c r="B37" s="217"/>
      <c r="C37" s="217"/>
      <c r="D37" s="217"/>
      <c r="E37" s="97">
        <f>SUM(E17:E36)</f>
        <v>1366.5954000000002</v>
      </c>
      <c r="F37"/>
    </row>
    <row r="38" spans="1:6" ht="15.75" thickBot="1">
      <c r="A38" s="218" t="s">
        <v>163</v>
      </c>
      <c r="B38" s="219"/>
      <c r="C38" s="219"/>
      <c r="D38" s="219"/>
      <c r="E38" s="98">
        <f>E37/'COP 7SR - Módulos 1 a 6'!E11</f>
        <v>1366.5954000000002</v>
      </c>
      <c r="F38"/>
    </row>
    <row r="39" spans="1:6" ht="15.75" thickBot="1">
      <c r="E39"/>
      <c r="F39"/>
    </row>
    <row r="40" spans="1:6">
      <c r="A40" s="211" t="s">
        <v>277</v>
      </c>
      <c r="B40" s="212"/>
      <c r="C40" s="213"/>
      <c r="D40"/>
      <c r="E40"/>
      <c r="F40"/>
    </row>
    <row r="41" spans="1:6">
      <c r="A41" s="210" t="s">
        <v>84</v>
      </c>
      <c r="B41" s="214" t="s">
        <v>226</v>
      </c>
      <c r="C41" s="215"/>
      <c r="D41"/>
      <c r="E41"/>
      <c r="F41"/>
    </row>
    <row r="42" spans="1:6">
      <c r="A42" s="210"/>
      <c r="B42" s="214" t="s">
        <v>174</v>
      </c>
      <c r="C42" s="215"/>
      <c r="D42"/>
      <c r="E42"/>
      <c r="F42"/>
    </row>
    <row r="43" spans="1:6">
      <c r="A43" s="79" t="s">
        <v>119</v>
      </c>
      <c r="B43" s="198">
        <f>E10</f>
        <v>128.65833333333333</v>
      </c>
      <c r="C43" s="199"/>
      <c r="D43"/>
      <c r="E43"/>
      <c r="F43"/>
    </row>
    <row r="44" spans="1:6" ht="15.75" thickBot="1">
      <c r="A44" s="103" t="s">
        <v>128</v>
      </c>
      <c r="B44" s="243">
        <f>E38</f>
        <v>1366.5954000000002</v>
      </c>
      <c r="C44" s="244"/>
      <c r="D44"/>
      <c r="E44"/>
      <c r="F44"/>
    </row>
    <row r="45" spans="1:6" ht="15.75" thickBot="1">
      <c r="A45" s="80" t="s">
        <v>86</v>
      </c>
      <c r="B45" s="202">
        <f>SUM(B43:B44)</f>
        <v>1495.2537333333335</v>
      </c>
      <c r="C45" s="203"/>
      <c r="D45"/>
      <c r="E45"/>
      <c r="F45"/>
    </row>
    <row r="46" spans="1:6">
      <c r="D46"/>
      <c r="E46"/>
      <c r="F46"/>
    </row>
    <row r="47" spans="1:6">
      <c r="D47"/>
      <c r="E47"/>
      <c r="F47"/>
    </row>
    <row r="48" spans="1:6">
      <c r="D48"/>
      <c r="E48"/>
      <c r="F48"/>
    </row>
  </sheetData>
  <mergeCells count="20">
    <mergeCell ref="A14:E14"/>
    <mergeCell ref="A1:G1"/>
    <mergeCell ref="A2:G2"/>
    <mergeCell ref="A3:F3"/>
    <mergeCell ref="A4:G4"/>
    <mergeCell ref="A10:D10"/>
    <mergeCell ref="A11:G12"/>
    <mergeCell ref="A37:D37"/>
    <mergeCell ref="A38:D38"/>
    <mergeCell ref="A15:A16"/>
    <mergeCell ref="B15:B16"/>
    <mergeCell ref="C15:C16"/>
    <mergeCell ref="D15:E15"/>
    <mergeCell ref="B42:C42"/>
    <mergeCell ref="A40:C40"/>
    <mergeCell ref="B43:C43"/>
    <mergeCell ref="B44:C44"/>
    <mergeCell ref="B45:C45"/>
    <mergeCell ref="A41:A42"/>
    <mergeCell ref="B41:C41"/>
  </mergeCells>
  <pageMargins left="0.511811024" right="0.511811024" top="0.78740157499999996" bottom="0.78740157499999996" header="0.31496062000000002" footer="0.31496062000000002"/>
  <pageSetup paperSize="9" scale="6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QUADRO RESUMO</vt:lpstr>
      <vt:lpstr>MANUT - 7SR - Módulos 1 a 6</vt:lpstr>
      <vt:lpstr>MANUT 7SR -  Insumos Módulo 5</vt:lpstr>
      <vt:lpstr>SG 7SR - Módulos 1 a 6</vt:lpstr>
      <vt:lpstr>SG ESC - Módulos 1 a 6</vt:lpstr>
      <vt:lpstr>SG 7SR e ESC - Insumos Módulo 5</vt:lpstr>
      <vt:lpstr>COP 7SR - Módulos 1 a 6</vt:lpstr>
      <vt:lpstr>COP 7SR - Insumos Módulo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Cesar de Jesus</dc:creator>
  <cp:lastModifiedBy>Edilmene Silva Lopes</cp:lastModifiedBy>
  <cp:lastPrinted>2026-07-15T18:16:31Z</cp:lastPrinted>
  <dcterms:created xsi:type="dcterms:W3CDTF">2024-03-20T13:24:20Z</dcterms:created>
  <dcterms:modified xsi:type="dcterms:W3CDTF">2026-10-13T13:33:50Z</dcterms:modified>
</cp:coreProperties>
</file>