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jamille.meireles\Documents\GRD - JAMILLE\EMENDAS 2026\Januária - Pavimentação CBUQ\"/>
    </mc:Choice>
  </mc:AlternateContent>
  <xr:revisionPtr revIDLastSave="0" documentId="13_ncr:1_{81AF8C39-7B56-4866-88E8-876D0597F9FA}" xr6:coauthVersionLast="47" xr6:coauthVersionMax="47" xr10:uidLastSave="{00000000-0000-0000-0000-000000000000}"/>
  <bookViews>
    <workbookView xWindow="-120" yWindow="-120" windowWidth="25440" windowHeight="15270" tabRatio="846" xr2:uid="{00000000-000D-0000-FFFF-FFFF00000000}"/>
  </bookViews>
  <sheets>
    <sheet name="ORÇAMENTO" sheetId="1" r:id="rId1"/>
    <sheet name="CPU-SERV" sheetId="18" r:id="rId2"/>
    <sheet name="CPU-FORNEC" sheetId="3" r:id="rId3"/>
    <sheet name="AUX-VEIC." sheetId="19" r:id="rId4"/>
    <sheet name="BDI SERV" sheetId="4" r:id="rId5"/>
    <sheet name="BDI FORN" sheetId="5" r:id="rId6"/>
    <sheet name="CRONOGRAMA" sheetId="6" r:id="rId7"/>
  </sheets>
  <externalReferences>
    <externalReference r:id="rId8"/>
  </externalReferences>
  <definedNames>
    <definedName name="_xlnm.Print_Area" localSheetId="3">'AUX-VEIC.'!$B$2:$E$31</definedName>
    <definedName name="_xlnm.Print_Area" localSheetId="5">'BDI FORN'!$A$1:$F$38</definedName>
    <definedName name="_xlnm.Print_Area" localSheetId="4">'BDI SERV'!$A$1:$F$42</definedName>
    <definedName name="_xlnm.Print_Area" localSheetId="2">'CPU-FORNEC'!$B$28:$H$92</definedName>
    <definedName name="_xlnm.Print_Area" localSheetId="1">'CPU-SERV'!$B$1:$J$1077</definedName>
    <definedName name="_xlnm.Print_Area" localSheetId="6">CRONOGRAMA!$B$1:$L$23</definedName>
    <definedName name="_xlnm.Print_Area" localSheetId="0">ORÇAMENTO!$B$1:$L$46</definedName>
    <definedName name="EscolherTipo">'[1]Apuração BDI'!$E$49:$E$51</definedName>
    <definedName name="_xlnm.Print_Titles" localSheetId="0">ORÇAMENTO!$1:$9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935" i="18" l="1"/>
  <c r="J929" i="18"/>
  <c r="J930" i="18"/>
  <c r="J931" i="18"/>
  <c r="J891" i="18"/>
  <c r="J889" i="18"/>
  <c r="J890" i="18"/>
  <c r="J892" i="18"/>
  <c r="J848" i="18"/>
  <c r="J849" i="18"/>
  <c r="J850" i="18"/>
  <c r="J936" i="18"/>
  <c r="J928" i="18"/>
  <c r="J918" i="18"/>
  <c r="J910" i="18"/>
  <c r="J949" i="18"/>
  <c r="J897" i="18"/>
  <c r="J896" i="18"/>
  <c r="J888" i="18"/>
  <c r="J885" i="18"/>
  <c r="J877" i="18"/>
  <c r="J876" i="18"/>
  <c r="J868" i="18"/>
  <c r="J855" i="18"/>
  <c r="J854" i="18"/>
  <c r="J847" i="18"/>
  <c r="J844" i="18"/>
  <c r="J836" i="18"/>
  <c r="J835" i="18"/>
  <c r="J827" i="18"/>
  <c r="J893" i="18" l="1"/>
  <c r="J915" i="18"/>
  <c r="J932" i="18"/>
  <c r="J919" i="18"/>
  <c r="J925" i="18"/>
  <c r="J926" i="18" s="1"/>
  <c r="J914" i="18"/>
  <c r="J916" i="18" s="1"/>
  <c r="J937" i="18"/>
  <c r="J953" i="18"/>
  <c r="J832" i="18"/>
  <c r="J831" i="18"/>
  <c r="J856" i="18"/>
  <c r="J873" i="18"/>
  <c r="J954" i="18"/>
  <c r="J843" i="18"/>
  <c r="J845" i="18" s="1"/>
  <c r="J884" i="18"/>
  <c r="J886" i="18" s="1"/>
  <c r="J872" i="18"/>
  <c r="J837" i="18"/>
  <c r="J878" i="18"/>
  <c r="J851" i="18"/>
  <c r="J898" i="18"/>
  <c r="J920" i="18" l="1"/>
  <c r="J921" i="18" s="1"/>
  <c r="J933" i="18" s="1"/>
  <c r="J943" i="18" s="1"/>
  <c r="K907" i="18" s="1"/>
  <c r="J874" i="18"/>
  <c r="J879" i="18" s="1"/>
  <c r="J880" i="18" s="1"/>
  <c r="J833" i="18"/>
  <c r="J838" i="18" s="1"/>
  <c r="J839" i="18" s="1"/>
  <c r="J852" i="18" s="1"/>
  <c r="J862" i="18" s="1"/>
  <c r="K824" i="18" s="1"/>
  <c r="J894" i="18"/>
  <c r="J904" i="18" s="1"/>
  <c r="K865" i="18" s="1"/>
  <c r="J970" i="18" l="1"/>
  <c r="J971" i="18"/>
  <c r="J534" i="18" l="1"/>
  <c r="J522" i="18"/>
  <c r="J10" i="18" l="1"/>
  <c r="J11" i="18"/>
  <c r="J9" i="18"/>
  <c r="J591" i="18" l="1"/>
  <c r="J803" i="18" l="1"/>
  <c r="J805" i="18"/>
  <c r="J795" i="18"/>
  <c r="J804" i="18" l="1"/>
  <c r="J617" i="18" l="1"/>
  <c r="J616" i="18"/>
  <c r="J612" i="18"/>
  <c r="J611" i="18"/>
  <c r="J608" i="18"/>
  <c r="J607" i="18"/>
  <c r="J600" i="18"/>
  <c r="J599" i="18"/>
  <c r="J609" i="18" l="1"/>
  <c r="J613" i="18"/>
  <c r="J596" i="18"/>
  <c r="J618" i="18"/>
  <c r="J601" i="18"/>
  <c r="J595" i="18"/>
  <c r="J367" i="18"/>
  <c r="J366" i="18"/>
  <c r="J362" i="18"/>
  <c r="J361" i="18"/>
  <c r="J358" i="18"/>
  <c r="J357" i="18"/>
  <c r="J350" i="18"/>
  <c r="J349" i="18"/>
  <c r="J326" i="18"/>
  <c r="J325" i="18"/>
  <c r="J321" i="18"/>
  <c r="J320" i="18"/>
  <c r="J317" i="18"/>
  <c r="J316" i="18"/>
  <c r="J309" i="18"/>
  <c r="J308" i="18"/>
  <c r="J597" i="18" l="1"/>
  <c r="J602" i="18" s="1"/>
  <c r="J603" i="18" s="1"/>
  <c r="J614" i="18" s="1"/>
  <c r="J624" i="18" s="1"/>
  <c r="K588" i="18" s="1"/>
  <c r="J301" i="18"/>
  <c r="J318" i="18"/>
  <c r="J303" i="18"/>
  <c r="J304" i="18"/>
  <c r="J300" i="18"/>
  <c r="J327" i="18"/>
  <c r="J345" i="18"/>
  <c r="J302" i="18"/>
  <c r="J310" i="18"/>
  <c r="J346" i="18"/>
  <c r="J363" i="18"/>
  <c r="J305" i="18"/>
  <c r="J343" i="18"/>
  <c r="J322" i="18"/>
  <c r="J344" i="18"/>
  <c r="J351" i="18"/>
  <c r="J368" i="18"/>
  <c r="J359" i="18"/>
  <c r="J306" i="18" l="1"/>
  <c r="J311" i="18" s="1"/>
  <c r="J312" i="18" s="1"/>
  <c r="J323" i="18" s="1"/>
  <c r="J333" i="18" s="1"/>
  <c r="J347" i="18"/>
  <c r="J352" i="18" s="1"/>
  <c r="J353" i="18" s="1"/>
  <c r="J364" i="18" s="1"/>
  <c r="J374" i="18" s="1"/>
  <c r="J768" i="18" l="1"/>
  <c r="J70" i="18" l="1"/>
  <c r="J190" i="18" l="1"/>
  <c r="J191" i="18"/>
  <c r="J192" i="18"/>
  <c r="J193" i="18"/>
  <c r="J194" i="18"/>
  <c r="J195" i="18"/>
  <c r="J196" i="18"/>
  <c r="J197" i="18"/>
  <c r="J198" i="18"/>
  <c r="J178" i="18"/>
  <c r="H17" i="3" l="1"/>
  <c r="H19" i="3"/>
  <c r="H20" i="3"/>
  <c r="H21" i="3"/>
  <c r="H22" i="3"/>
  <c r="H23" i="3"/>
  <c r="H24" i="3" s="1"/>
  <c r="H2" i="3"/>
  <c r="H29" i="3" s="1"/>
  <c r="I1" i="3" l="1"/>
  <c r="J137" i="18"/>
  <c r="J55" i="18"/>
  <c r="J56" i="18"/>
  <c r="J57" i="18"/>
  <c r="J69" i="18"/>
  <c r="J226" i="18" l="1"/>
  <c r="J146" i="18"/>
  <c r="J225" i="18"/>
  <c r="J227" i="18"/>
  <c r="J1066" i="18" l="1"/>
  <c r="J1065" i="18"/>
  <c r="J1064" i="18"/>
  <c r="J1063" i="18"/>
  <c r="J1059" i="18"/>
  <c r="J1058" i="18"/>
  <c r="J1055" i="18"/>
  <c r="J1054" i="18"/>
  <c r="J1053" i="18"/>
  <c r="J1052" i="18"/>
  <c r="J1051" i="18"/>
  <c r="J1044" i="18"/>
  <c r="J1043" i="18"/>
  <c r="J1020" i="18"/>
  <c r="J1019" i="18"/>
  <c r="J1018" i="18"/>
  <c r="J1017" i="18"/>
  <c r="J1013" i="18"/>
  <c r="J1012" i="18"/>
  <c r="J1009" i="18"/>
  <c r="J1008" i="18"/>
  <c r="J1007" i="18"/>
  <c r="J1006" i="18"/>
  <c r="J1005" i="18"/>
  <c r="J998" i="18"/>
  <c r="J997" i="18"/>
  <c r="J976" i="18"/>
  <c r="J975" i="18"/>
  <c r="J969" i="18"/>
  <c r="J966" i="18"/>
  <c r="J965" i="18"/>
  <c r="J958" i="18"/>
  <c r="J957" i="18"/>
  <c r="J959" i="18" l="1"/>
  <c r="J1014" i="18"/>
  <c r="J1045" i="18"/>
  <c r="J993" i="18"/>
  <c r="J994" i="18"/>
  <c r="J972" i="18"/>
  <c r="J999" i="18"/>
  <c r="J1060" i="18"/>
  <c r="J1039" i="18"/>
  <c r="J1040" i="18"/>
  <c r="J1056" i="18"/>
  <c r="J1067" i="18"/>
  <c r="J1010" i="18"/>
  <c r="J1021" i="18"/>
  <c r="J967" i="18"/>
  <c r="J977" i="18"/>
  <c r="J756" i="18"/>
  <c r="J717" i="18"/>
  <c r="J678" i="18"/>
  <c r="J639" i="18"/>
  <c r="J561" i="18"/>
  <c r="J530" i="18"/>
  <c r="J531" i="18"/>
  <c r="J532" i="18"/>
  <c r="J533" i="18"/>
  <c r="J517" i="18"/>
  <c r="J518" i="18"/>
  <c r="J519" i="18"/>
  <c r="J520" i="18"/>
  <c r="J521" i="18"/>
  <c r="J523" i="18"/>
  <c r="J535" i="18"/>
  <c r="J526" i="18"/>
  <c r="J516" i="18"/>
  <c r="J509" i="18"/>
  <c r="J955" i="18" l="1"/>
  <c r="J960" i="18" s="1"/>
  <c r="J961" i="18" s="1"/>
  <c r="J973" i="18" s="1"/>
  <c r="J995" i="18"/>
  <c r="J1000" i="18" s="1"/>
  <c r="J1001" i="18" s="1"/>
  <c r="J1015" i="18" s="1"/>
  <c r="J1041" i="18"/>
  <c r="J1046" i="18" s="1"/>
  <c r="J1047" i="18" s="1"/>
  <c r="J1061" i="18" s="1"/>
  <c r="J510" i="18"/>
  <c r="J505" i="18"/>
  <c r="J536" i="18"/>
  <c r="J506" i="18"/>
  <c r="J524" i="18"/>
  <c r="J504" i="18"/>
  <c r="J527" i="18"/>
  <c r="J503" i="18"/>
  <c r="J502" i="18"/>
  <c r="J463" i="18"/>
  <c r="J983" i="18" l="1"/>
  <c r="K946" i="18" s="1"/>
  <c r="J1075" i="18"/>
  <c r="K1032" i="18" s="1"/>
  <c r="J1029" i="18"/>
  <c r="K986" i="18" s="1"/>
  <c r="J507" i="18"/>
  <c r="J511" i="18" s="1"/>
  <c r="J512" i="18" s="1"/>
  <c r="J528" i="18" s="1"/>
  <c r="J814" i="18"/>
  <c r="J813" i="18"/>
  <c r="J773" i="18"/>
  <c r="J772" i="18"/>
  <c r="J734" i="18"/>
  <c r="J733" i="18"/>
  <c r="J695" i="18"/>
  <c r="J694" i="18"/>
  <c r="J656" i="18"/>
  <c r="J655" i="18"/>
  <c r="J578" i="18"/>
  <c r="J577" i="18"/>
  <c r="J485" i="18"/>
  <c r="J484" i="18"/>
  <c r="J445" i="18"/>
  <c r="J444" i="18"/>
  <c r="J406" i="18"/>
  <c r="J405" i="18"/>
  <c r="J283" i="18"/>
  <c r="J282" i="18"/>
  <c r="J244" i="18"/>
  <c r="J243" i="18"/>
  <c r="J203" i="18"/>
  <c r="J202" i="18"/>
  <c r="J156" i="18"/>
  <c r="J155" i="18"/>
  <c r="J115" i="18"/>
  <c r="J114" i="18"/>
  <c r="J76" i="18"/>
  <c r="J75" i="18"/>
  <c r="J33" i="18"/>
  <c r="J32" i="18"/>
  <c r="J809" i="18"/>
  <c r="J808" i="18"/>
  <c r="J802" i="18"/>
  <c r="J806" i="18" s="1"/>
  <c r="J794" i="18"/>
  <c r="J767" i="18"/>
  <c r="J764" i="18"/>
  <c r="J763" i="18"/>
  <c r="J755" i="18"/>
  <c r="J729" i="18"/>
  <c r="J728" i="18"/>
  <c r="J725" i="18"/>
  <c r="J724" i="18"/>
  <c r="J716" i="18"/>
  <c r="J690" i="18"/>
  <c r="J689" i="18"/>
  <c r="J686" i="18"/>
  <c r="J685" i="18"/>
  <c r="J677" i="18"/>
  <c r="J651" i="18"/>
  <c r="J650" i="18"/>
  <c r="J647" i="18"/>
  <c r="J646" i="18"/>
  <c r="J638" i="18"/>
  <c r="J573" i="18"/>
  <c r="J572" i="18"/>
  <c r="J569" i="18"/>
  <c r="J568" i="18"/>
  <c r="J560" i="18"/>
  <c r="J480" i="18"/>
  <c r="J476" i="18"/>
  <c r="J475" i="18"/>
  <c r="J468" i="18"/>
  <c r="J467" i="18"/>
  <c r="J440" i="18"/>
  <c r="J439" i="18"/>
  <c r="J436" i="18"/>
  <c r="J435" i="18"/>
  <c r="J428" i="18"/>
  <c r="J427" i="18"/>
  <c r="J401" i="18"/>
  <c r="J400" i="18"/>
  <c r="J397" i="18"/>
  <c r="J396" i="18"/>
  <c r="J389" i="18"/>
  <c r="J388" i="18"/>
  <c r="J278" i="18"/>
  <c r="J277" i="18"/>
  <c r="J274" i="18"/>
  <c r="J273" i="18"/>
  <c r="J266" i="18"/>
  <c r="J265" i="18"/>
  <c r="J239" i="18"/>
  <c r="J238" i="18"/>
  <c r="J235" i="18"/>
  <c r="J234" i="18"/>
  <c r="J189" i="18"/>
  <c r="J186" i="18"/>
  <c r="J185" i="18"/>
  <c r="J177" i="18"/>
  <c r="J151" i="18"/>
  <c r="J150" i="18"/>
  <c r="J147" i="18"/>
  <c r="J145" i="18"/>
  <c r="J144" i="18"/>
  <c r="J136" i="18"/>
  <c r="J110" i="18"/>
  <c r="J109" i="18"/>
  <c r="J106" i="18"/>
  <c r="J105" i="18"/>
  <c r="J98" i="18"/>
  <c r="J97" i="18"/>
  <c r="J71" i="18"/>
  <c r="J68" i="18"/>
  <c r="J65" i="18"/>
  <c r="J64" i="18"/>
  <c r="J54" i="18"/>
  <c r="J15" i="18"/>
  <c r="J28" i="18"/>
  <c r="J27" i="18"/>
  <c r="J24" i="18"/>
  <c r="J23" i="18"/>
  <c r="J16" i="18"/>
  <c r="J546" i="18" l="1"/>
  <c r="J224" i="18"/>
  <c r="J228" i="18" s="1"/>
  <c r="J94" i="18"/>
  <c r="J138" i="18"/>
  <c r="J267" i="18"/>
  <c r="J562" i="18"/>
  <c r="J718" i="18"/>
  <c r="J469" i="18"/>
  <c r="J429" i="18"/>
  <c r="J99" i="18"/>
  <c r="J390" i="18"/>
  <c r="J640" i="18"/>
  <c r="J220" i="18"/>
  <c r="J673" i="18"/>
  <c r="J634" i="18"/>
  <c r="J635" i="18"/>
  <c r="J556" i="18"/>
  <c r="J790" i="18"/>
  <c r="J423" i="18"/>
  <c r="J713" i="18"/>
  <c r="J757" i="18"/>
  <c r="J132" i="18"/>
  <c r="J93" i="18"/>
  <c r="J262" i="18"/>
  <c r="J679" i="18"/>
  <c r="J50" i="18"/>
  <c r="J179" i="18"/>
  <c r="J796" i="18"/>
  <c r="J752" i="18"/>
  <c r="J58" i="18"/>
  <c r="J486" i="18"/>
  <c r="J815" i="18"/>
  <c r="J691" i="18"/>
  <c r="J384" i="18"/>
  <c r="J221" i="18"/>
  <c r="J791" i="18"/>
  <c r="J157" i="18"/>
  <c r="J712" i="18"/>
  <c r="J751" i="18"/>
  <c r="J674" i="18"/>
  <c r="J204" i="18"/>
  <c r="J133" i="18"/>
  <c r="J462" i="18"/>
  <c r="J810" i="18"/>
  <c r="J769" i="18"/>
  <c r="J557" i="18"/>
  <c r="J464" i="18"/>
  <c r="J116" i="18"/>
  <c r="J774" i="18"/>
  <c r="J51" i="18"/>
  <c r="J424" i="18"/>
  <c r="J261" i="18"/>
  <c r="J385" i="18"/>
  <c r="J174" i="18"/>
  <c r="J173" i="18"/>
  <c r="J696" i="18"/>
  <c r="J657" i="18"/>
  <c r="J446" i="18"/>
  <c r="J284" i="18"/>
  <c r="J245" i="18"/>
  <c r="J687" i="18"/>
  <c r="J765" i="18"/>
  <c r="J735" i="18"/>
  <c r="J648" i="18"/>
  <c r="J652" i="18"/>
  <c r="J726" i="18"/>
  <c r="J730" i="18"/>
  <c r="J579" i="18"/>
  <c r="J574" i="18"/>
  <c r="J570" i="18"/>
  <c r="J477" i="18"/>
  <c r="J437" i="18"/>
  <c r="J441" i="18"/>
  <c r="J407" i="18"/>
  <c r="J398" i="18"/>
  <c r="J402" i="18"/>
  <c r="J275" i="18"/>
  <c r="J279" i="18"/>
  <c r="J236" i="18"/>
  <c r="J240" i="18"/>
  <c r="J199" i="18"/>
  <c r="J187" i="18"/>
  <c r="J152" i="18"/>
  <c r="J148" i="18"/>
  <c r="J107" i="18"/>
  <c r="J111" i="18"/>
  <c r="J77" i="18"/>
  <c r="J66" i="18"/>
  <c r="J72" i="18"/>
  <c r="J8" i="18"/>
  <c r="J12" i="18"/>
  <c r="J29" i="18"/>
  <c r="J34" i="18"/>
  <c r="J17" i="18"/>
  <c r="J25" i="18"/>
  <c r="K495" i="18" l="1"/>
  <c r="J479" i="18"/>
  <c r="J481" i="18" s="1"/>
  <c r="J95" i="18"/>
  <c r="J100" i="18" s="1"/>
  <c r="J101" i="18" s="1"/>
  <c r="J112" i="18" s="1"/>
  <c r="J792" i="18"/>
  <c r="J797" i="18" s="1"/>
  <c r="J798" i="18" s="1"/>
  <c r="J811" i="18" s="1"/>
  <c r="J636" i="18"/>
  <c r="J641" i="18" s="1"/>
  <c r="J642" i="18" s="1"/>
  <c r="J675" i="18"/>
  <c r="J680" i="18" s="1"/>
  <c r="J681" i="18" s="1"/>
  <c r="J425" i="18"/>
  <c r="J430" i="18" s="1"/>
  <c r="J431" i="18" s="1"/>
  <c r="J558" i="18"/>
  <c r="J563" i="18" s="1"/>
  <c r="J564" i="18" s="1"/>
  <c r="J222" i="18"/>
  <c r="J229" i="18" s="1"/>
  <c r="J230" i="18" s="1"/>
  <c r="J241" i="18" s="1"/>
  <c r="J465" i="18"/>
  <c r="J470" i="18" s="1"/>
  <c r="J471" i="18" s="1"/>
  <c r="J52" i="18"/>
  <c r="J59" i="18" s="1"/>
  <c r="J60" i="18" s="1"/>
  <c r="J73" i="18" s="1"/>
  <c r="J714" i="18"/>
  <c r="J719" i="18" s="1"/>
  <c r="J720" i="18" s="1"/>
  <c r="J175" i="18"/>
  <c r="J180" i="18" s="1"/>
  <c r="J181" i="18" s="1"/>
  <c r="J200" i="18" s="1"/>
  <c r="J134" i="18"/>
  <c r="J139" i="18" s="1"/>
  <c r="J140" i="18" s="1"/>
  <c r="J153" i="18" s="1"/>
  <c r="J386" i="18"/>
  <c r="J391" i="18" s="1"/>
  <c r="J392" i="18" s="1"/>
  <c r="J263" i="18"/>
  <c r="J268" i="18" s="1"/>
  <c r="J269" i="18" s="1"/>
  <c r="J753" i="18"/>
  <c r="J758" i="18" s="1"/>
  <c r="J759" i="18" s="1"/>
  <c r="J13" i="18"/>
  <c r="J18" i="18" s="1"/>
  <c r="J19" i="18" s="1"/>
  <c r="J30" i="18" s="1"/>
  <c r="J40" i="18" s="1"/>
  <c r="J210" i="18" l="1"/>
  <c r="K166" i="18" s="1"/>
  <c r="I15" i="1" s="1"/>
  <c r="J83" i="18"/>
  <c r="K43" i="18" s="1"/>
  <c r="I12" i="1" s="1"/>
  <c r="J251" i="18"/>
  <c r="K213" i="18" s="1"/>
  <c r="J122" i="18"/>
  <c r="K86" i="18" s="1"/>
  <c r="I13" i="1" s="1"/>
  <c r="J163" i="18"/>
  <c r="K125" i="18" s="1"/>
  <c r="I14" i="1" s="1"/>
  <c r="J770" i="18"/>
  <c r="J731" i="18"/>
  <c r="J692" i="18"/>
  <c r="J653" i="18"/>
  <c r="J575" i="18"/>
  <c r="J482" i="18"/>
  <c r="J442" i="18"/>
  <c r="J403" i="18"/>
  <c r="J280" i="18"/>
  <c r="K1" i="18"/>
  <c r="I11" i="1" s="1"/>
  <c r="J786" i="18"/>
  <c r="J290" i="18" l="1"/>
  <c r="K254" i="18" s="1"/>
  <c r="K293" i="18"/>
  <c r="J702" i="18"/>
  <c r="K666" i="18" s="1"/>
  <c r="J413" i="18"/>
  <c r="K377" i="18" s="1"/>
  <c r="J452" i="18"/>
  <c r="K416" i="18" s="1"/>
  <c r="J663" i="18"/>
  <c r="K627" i="18" s="1"/>
  <c r="J741" i="18"/>
  <c r="K705" i="18" s="1"/>
  <c r="K336" i="18"/>
  <c r="J492" i="18"/>
  <c r="K455" i="18" s="1"/>
  <c r="J585" i="18"/>
  <c r="K549" i="18" s="1"/>
  <c r="J821" i="18"/>
  <c r="K783" i="18" s="1"/>
  <c r="J780" i="18"/>
  <c r="K744" i="18" s="1"/>
  <c r="I16" i="1" l="1"/>
  <c r="I18" i="1"/>
  <c r="K18" i="1" s="1"/>
  <c r="J169" i="18"/>
  <c r="J296" i="18"/>
  <c r="H85" i="3" l="1"/>
  <c r="H63" i="3"/>
  <c r="H41" i="3"/>
  <c r="K15" i="1" l="1"/>
  <c r="J552" i="18" l="1"/>
  <c r="J1035" i="18" l="1"/>
  <c r="I28" i="1" l="1"/>
  <c r="I29" i="1"/>
  <c r="I34" i="1" l="1"/>
  <c r="K34" i="1" s="1"/>
  <c r="I35" i="1"/>
  <c r="K35" i="1" s="1"/>
  <c r="I33" i="1"/>
  <c r="K33" i="1" s="1"/>
  <c r="J989" i="18" l="1"/>
  <c r="H74" i="3" l="1"/>
  <c r="H52" i="3"/>
  <c r="H30" i="3"/>
  <c r="J747" i="18"/>
  <c r="J708" i="18"/>
  <c r="J630" i="18"/>
  <c r="J458" i="18"/>
  <c r="J419" i="18"/>
  <c r="J380" i="18"/>
  <c r="J339" i="18"/>
  <c r="J257" i="18"/>
  <c r="J216" i="18"/>
  <c r="J128" i="18"/>
  <c r="J89" i="18"/>
  <c r="J46" i="18"/>
  <c r="J4" i="18"/>
  <c r="K11" i="1" l="1"/>
  <c r="K12" i="1"/>
  <c r="K13" i="1"/>
  <c r="K14" i="1"/>
  <c r="J669" i="18"/>
  <c r="H3" i="3"/>
  <c r="H40" i="3"/>
  <c r="H84" i="3"/>
  <c r="H62" i="3"/>
  <c r="H51" i="3"/>
  <c r="H73" i="3"/>
  <c r="L6" i="1" l="1"/>
  <c r="L7" i="1"/>
  <c r="M2" i="3"/>
  <c r="H36" i="3" s="1"/>
  <c r="K16" i="1"/>
  <c r="K10" i="1" s="1"/>
  <c r="H58" i="3"/>
  <c r="H69" i="3"/>
  <c r="H80" i="3"/>
  <c r="H91" i="3"/>
  <c r="H47" i="3"/>
  <c r="K29" i="1" l="1"/>
  <c r="K28" i="1" l="1"/>
  <c r="H55" i="3" l="1"/>
  <c r="H56" i="3" s="1"/>
  <c r="H57" i="3" s="1"/>
  <c r="H66" i="3"/>
  <c r="H67" i="3" s="1"/>
  <c r="H68" i="3" s="1"/>
  <c r="I61" i="3" s="1"/>
  <c r="I43" i="1" s="1"/>
  <c r="H88" i="3"/>
  <c r="H89" i="3" s="1"/>
  <c r="H90" i="3" s="1"/>
  <c r="I83" i="3" s="1"/>
  <c r="I45" i="1" s="1"/>
  <c r="H77" i="3"/>
  <c r="H78" i="3" s="1"/>
  <c r="H79" i="3" s="1"/>
  <c r="I72" i="3" s="1"/>
  <c r="I44" i="1" s="1"/>
  <c r="H44" i="3"/>
  <c r="H45" i="3" s="1"/>
  <c r="H46" i="3" s="1"/>
  <c r="H33" i="3"/>
  <c r="H34" i="3" s="1"/>
  <c r="H35" i="3" s="1"/>
  <c r="I28" i="3" s="1"/>
  <c r="H70" i="3" l="1"/>
  <c r="J61" i="3" s="1"/>
  <c r="K45" i="1"/>
  <c r="K43" i="1"/>
  <c r="K44" i="1"/>
  <c r="H92" i="3"/>
  <c r="J83" i="3" s="1"/>
  <c r="H81" i="3"/>
  <c r="J72" i="3" s="1"/>
  <c r="I50" i="3"/>
  <c r="I42" i="1" s="1"/>
  <c r="H59" i="3"/>
  <c r="J50" i="3" s="1"/>
  <c r="I40" i="1"/>
  <c r="H37" i="3"/>
  <c r="J28" i="3" s="1"/>
  <c r="I39" i="3"/>
  <c r="I41" i="1" s="1"/>
  <c r="H48" i="3"/>
  <c r="J39" i="3" s="1"/>
  <c r="K41" i="1" l="1"/>
  <c r="K40" i="1"/>
  <c r="K42" i="1"/>
  <c r="K39" i="1" l="1"/>
  <c r="I27" i="1"/>
  <c r="I31" i="1"/>
  <c r="K31" i="1" l="1"/>
  <c r="K27" i="1"/>
  <c r="I19" i="1" l="1"/>
  <c r="I20" i="1"/>
  <c r="I21" i="1"/>
  <c r="I22" i="1"/>
  <c r="I23" i="1"/>
  <c r="I25" i="1"/>
  <c r="I26" i="1"/>
  <c r="I37" i="1"/>
  <c r="I38" i="1"/>
  <c r="I32" i="1"/>
  <c r="I36" i="1"/>
  <c r="K36" i="1" l="1"/>
  <c r="K38" i="1"/>
  <c r="K32" i="1"/>
  <c r="K37" i="1"/>
  <c r="K26" i="1"/>
  <c r="K25" i="1"/>
  <c r="K23" i="1"/>
  <c r="K21" i="1"/>
  <c r="K20" i="1"/>
  <c r="K22" i="1"/>
  <c r="K19" i="1"/>
  <c r="K17" i="1" l="1"/>
  <c r="K24" i="1"/>
  <c r="K30" i="1"/>
  <c r="K46" i="1" l="1"/>
  <c r="L5" i="1"/>
  <c r="J34" i="1" l="1" a="1"/>
  <c r="J34" i="1" s="1"/>
  <c r="L34" i="1" s="1"/>
  <c r="J33" i="1" a="1"/>
  <c r="J33" i="1" s="1"/>
  <c r="L33" i="1" s="1"/>
  <c r="J35" i="1" a="1"/>
  <c r="J35" i="1" s="1"/>
  <c r="L35" i="1" s="1"/>
  <c r="J45" i="1" a="1"/>
  <c r="J45" i="1" s="1"/>
  <c r="L45" i="1" s="1"/>
  <c r="J44" i="1" a="1"/>
  <c r="J44" i="1" s="1"/>
  <c r="L44" i="1" s="1"/>
  <c r="J43" i="1" a="1"/>
  <c r="J43" i="1" s="1"/>
  <c r="L43" i="1" s="1"/>
  <c r="J40" i="1" a="1"/>
  <c r="J40" i="1" s="1"/>
  <c r="L40" i="1" s="1"/>
  <c r="J41" i="1" a="1"/>
  <c r="J41" i="1" s="1"/>
  <c r="L41" i="1" s="1"/>
  <c r="J42" i="1" a="1"/>
  <c r="J42" i="1" s="1"/>
  <c r="L42" i="1" s="1"/>
  <c r="J31" i="1" a="1"/>
  <c r="J31" i="1" s="1"/>
  <c r="L31" i="1" s="1"/>
  <c r="J36" i="1" a="1"/>
  <c r="J36" i="1" s="1"/>
  <c r="L36" i="1" s="1"/>
  <c r="J38" i="1" a="1"/>
  <c r="J38" i="1" s="1"/>
  <c r="L38" i="1" s="1"/>
  <c r="J37" i="1" a="1"/>
  <c r="J37" i="1" s="1"/>
  <c r="L37" i="1" s="1"/>
  <c r="J32" i="1" a="1"/>
  <c r="J32" i="1" s="1"/>
  <c r="L32" i="1" s="1"/>
  <c r="J18" i="1" a="1"/>
  <c r="J18" i="1" s="1"/>
  <c r="L18" i="1" s="1"/>
  <c r="J28" i="1" a="1"/>
  <c r="J28" i="1" s="1"/>
  <c r="L28" i="1" s="1"/>
  <c r="J29" i="1" a="1"/>
  <c r="J29" i="1" s="1"/>
  <c r="L29" i="1" s="1"/>
  <c r="J27" i="1" a="1"/>
  <c r="J27" i="1" s="1"/>
  <c r="L27" i="1" s="1"/>
  <c r="J26" i="1" a="1"/>
  <c r="J26" i="1" s="1"/>
  <c r="L26" i="1" s="1"/>
  <c r="J25" i="1" a="1"/>
  <c r="J25" i="1" s="1"/>
  <c r="L25" i="1" s="1"/>
  <c r="J21" i="1" a="1"/>
  <c r="J21" i="1" s="1"/>
  <c r="L21" i="1" s="1"/>
  <c r="J20" i="1" a="1"/>
  <c r="J20" i="1" s="1"/>
  <c r="L20" i="1" s="1"/>
  <c r="J23" i="1" a="1"/>
  <c r="J23" i="1" s="1"/>
  <c r="L23" i="1" s="1"/>
  <c r="J22" i="1" a="1"/>
  <c r="J22" i="1" s="1"/>
  <c r="L22" i="1" s="1"/>
  <c r="J19" i="1" a="1"/>
  <c r="J19" i="1" s="1"/>
  <c r="L19" i="1" s="1"/>
  <c r="J11" i="1" a="1"/>
  <c r="J11" i="1" s="1"/>
  <c r="L11" i="1" s="1"/>
  <c r="J13" i="1" a="1"/>
  <c r="J13" i="1" s="1"/>
  <c r="L13" i="1" s="1"/>
  <c r="J14" i="1" a="1"/>
  <c r="J14" i="1" s="1"/>
  <c r="L14" i="1" s="1"/>
  <c r="J12" i="1" a="1"/>
  <c r="J12" i="1" s="1"/>
  <c r="L12" i="1" s="1"/>
  <c r="J15" i="1" a="1"/>
  <c r="J15" i="1" s="1"/>
  <c r="L15" i="1" s="1"/>
  <c r="J16" i="1" a="1"/>
  <c r="J16" i="1" s="1"/>
  <c r="L16" i="1" s="1"/>
  <c r="M1" i="3"/>
  <c r="H25" i="3" s="1"/>
  <c r="H26" i="3" s="1"/>
  <c r="J1" i="3" s="1"/>
  <c r="L17" i="1" l="1"/>
  <c r="L39" i="1"/>
  <c r="L30" i="1"/>
  <c r="L10" i="1"/>
  <c r="L24" i="1"/>
  <c r="L4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Itamar Medeiros Fonseca</author>
  </authors>
  <commentList>
    <comment ref="D29" authorId="0" shapeId="0" xr:uid="{00000000-0006-0000-0400-000001000000}">
      <text>
        <r>
          <rPr>
            <sz val="9"/>
            <color indexed="81"/>
            <rFont val="Segoe UI"/>
            <family val="2"/>
          </rPr>
          <t xml:space="preserve">
Se não for possível identificar os Municípios da Prestação de Serviços, Informar "</t>
        </r>
        <r>
          <rPr>
            <b/>
            <sz val="9"/>
            <color indexed="81"/>
            <rFont val="Segoe UI"/>
            <family val="2"/>
          </rPr>
          <t>Municípios Indefinidos</t>
        </r>
        <r>
          <rPr>
            <sz val="9"/>
            <color indexed="81"/>
            <rFont val="Segoe UI"/>
            <family val="2"/>
          </rPr>
          <t xml:space="preserve">".
</t>
        </r>
      </text>
    </comment>
    <comment ref="D30" authorId="0" shapeId="0" xr:uid="{00000000-0006-0000-0400-000002000000}">
      <text>
        <r>
          <rPr>
            <b/>
            <sz val="9"/>
            <color indexed="81"/>
            <rFont val="Segoe UI"/>
            <family val="2"/>
          </rPr>
          <t xml:space="preserve">
</t>
        </r>
        <r>
          <rPr>
            <sz val="9"/>
            <color indexed="81"/>
            <rFont val="Segoe UI"/>
            <family val="2"/>
          </rPr>
          <t xml:space="preserve">Informar o </t>
        </r>
        <r>
          <rPr>
            <b/>
            <sz val="9"/>
            <color indexed="81"/>
            <rFont val="Segoe UI"/>
            <family val="2"/>
          </rPr>
          <t>% de ISSQN do Município</t>
        </r>
        <r>
          <rPr>
            <sz val="9"/>
            <color indexed="81"/>
            <rFont val="Segoe UI"/>
            <family val="2"/>
          </rPr>
          <t xml:space="preserve"> da Prestação de Serviços ou o </t>
        </r>
        <r>
          <rPr>
            <b/>
            <sz val="9"/>
            <color indexed="81"/>
            <rFont val="Segoe UI"/>
            <family val="2"/>
          </rPr>
          <t>% de ISSQN do Simples Nacional</t>
        </r>
        <r>
          <rPr>
            <sz val="9"/>
            <color indexed="81"/>
            <rFont val="Segoe UI"/>
            <family val="2"/>
          </rPr>
          <t>.
Obs.: Se "</t>
        </r>
        <r>
          <rPr>
            <b/>
            <u/>
            <sz val="9"/>
            <color indexed="81"/>
            <rFont val="Segoe UI"/>
            <family val="2"/>
          </rPr>
          <t>Municípios Indefinidos</t>
        </r>
        <r>
          <rPr>
            <sz val="9"/>
            <color indexed="81"/>
            <rFont val="Segoe UI"/>
            <family val="2"/>
          </rPr>
          <t xml:space="preserve">", a Empresa deve informar um </t>
        </r>
        <r>
          <rPr>
            <b/>
            <sz val="9"/>
            <color indexed="81"/>
            <rFont val="Segoe UI"/>
            <family val="2"/>
          </rPr>
          <t>% de ISSQN</t>
        </r>
        <r>
          <rPr>
            <sz val="9"/>
            <color indexed="81"/>
            <rFont val="Segoe UI"/>
            <family val="2"/>
          </rPr>
          <t xml:space="preserve"> por conta prórpia.</t>
        </r>
      </text>
    </comment>
    <comment ref="E30" authorId="0" shapeId="0" xr:uid="{00000000-0006-0000-0400-000003000000}">
      <text>
        <r>
          <rPr>
            <sz val="9"/>
            <color indexed="81"/>
            <rFont val="Segoe UI"/>
            <family val="2"/>
          </rPr>
          <t xml:space="preserve">
Informar que qual Enquadramento foi apresentado o </t>
        </r>
        <r>
          <rPr>
            <b/>
            <sz val="9"/>
            <color indexed="81"/>
            <rFont val="Segoe UI"/>
            <family val="2"/>
          </rPr>
          <t>% de ISSQN</t>
        </r>
        <r>
          <rPr>
            <sz val="9"/>
            <color indexed="81"/>
            <rFont val="Segoe UI"/>
            <family val="2"/>
          </rPr>
          <t xml:space="preserve">.
</t>
        </r>
      </text>
    </comment>
    <comment ref="D31" authorId="0" shapeId="0" xr:uid="{00000000-0006-0000-0400-000004000000}">
      <text>
        <r>
          <rPr>
            <sz val="9"/>
            <color indexed="81"/>
            <rFont val="Segoe UI"/>
            <family val="2"/>
          </rPr>
          <t xml:space="preserve">
Se no Município da Prestação do Serviço houver a possibilidade de Deduzir Material do Valor do Serviço, Escolher "</t>
        </r>
        <r>
          <rPr>
            <b/>
            <sz val="9"/>
            <color indexed="81"/>
            <rFont val="Segoe UI"/>
            <family val="2"/>
          </rPr>
          <t>Dedução - Material</t>
        </r>
        <r>
          <rPr>
            <sz val="9"/>
            <color indexed="81"/>
            <rFont val="Segoe UI"/>
            <family val="2"/>
          </rPr>
          <t xml:space="preserve">" (Neste caso, em alguns Municípios haverá necessidade de Comprovação dos Materiais) ou caso no Município seja possível aplicar um </t>
        </r>
        <r>
          <rPr>
            <b/>
            <sz val="9"/>
            <color indexed="81"/>
            <rFont val="Segoe UI"/>
            <family val="2"/>
          </rPr>
          <t>% (percentual)</t>
        </r>
        <r>
          <rPr>
            <sz val="9"/>
            <color indexed="81"/>
            <rFont val="Segoe UI"/>
            <family val="2"/>
          </rPr>
          <t xml:space="preserve"> sobre o Valor do Serviço como </t>
        </r>
        <r>
          <rPr>
            <b/>
            <sz val="9"/>
            <color indexed="81"/>
            <rFont val="Segoe UI"/>
            <family val="2"/>
          </rPr>
          <t xml:space="preserve">Base de Cálculo, </t>
        </r>
        <r>
          <rPr>
            <sz val="9"/>
            <color indexed="81"/>
            <rFont val="Segoe UI"/>
            <family val="2"/>
          </rPr>
          <t xml:space="preserve">Sem necessidade de Comprovação de Material.
</t>
        </r>
        <r>
          <rPr>
            <b/>
            <sz val="9"/>
            <color indexed="81"/>
            <rFont val="Segoe UI"/>
            <family val="2"/>
          </rPr>
          <t>OBS.:</t>
        </r>
        <r>
          <rPr>
            <sz val="9"/>
            <color indexed="81"/>
            <rFont val="Segoe UI"/>
            <family val="2"/>
          </rPr>
          <t xml:space="preserve"> Se houver algum </t>
        </r>
        <r>
          <rPr>
            <b/>
            <sz val="9"/>
            <color indexed="81"/>
            <rFont val="Segoe UI"/>
            <family val="2"/>
          </rPr>
          <t>% de Base de Cálculo</t>
        </r>
        <r>
          <rPr>
            <sz val="9"/>
            <color indexed="81"/>
            <rFont val="Segoe UI"/>
            <family val="2"/>
          </rPr>
          <t xml:space="preserve"> sobre o Serviço que não conste na Listagem, Informar na Célula "</t>
        </r>
        <r>
          <rPr>
            <b/>
            <sz val="9"/>
            <color indexed="81"/>
            <rFont val="Segoe UI"/>
            <family val="2"/>
          </rPr>
          <t>E29</t>
        </r>
        <r>
          <rPr>
            <sz val="9"/>
            <color indexed="81"/>
            <rFont val="Segoe UI"/>
            <family val="2"/>
          </rPr>
          <t>" e depois selecioná-la.
Lembramos, que só haverá "</t>
        </r>
        <r>
          <rPr>
            <b/>
            <sz val="9"/>
            <color indexed="81"/>
            <rFont val="Segoe UI"/>
            <family val="2"/>
          </rPr>
          <t>Dedução de Material</t>
        </r>
        <r>
          <rPr>
            <sz val="9"/>
            <color indexed="81"/>
            <rFont val="Segoe UI"/>
            <family val="2"/>
          </rPr>
          <t xml:space="preserve">", se o Objeto Licitado estiver contemplado nos itens </t>
        </r>
        <r>
          <rPr>
            <b/>
            <sz val="9"/>
            <color indexed="81"/>
            <rFont val="Segoe UI"/>
            <family val="2"/>
          </rPr>
          <t>7.02</t>
        </r>
        <r>
          <rPr>
            <sz val="9"/>
            <color indexed="81"/>
            <rFont val="Segoe UI"/>
            <family val="2"/>
          </rPr>
          <t xml:space="preserve"> ou </t>
        </r>
        <r>
          <rPr>
            <b/>
            <sz val="9"/>
            <color indexed="81"/>
            <rFont val="Segoe UI"/>
            <family val="2"/>
          </rPr>
          <t>7.05</t>
        </r>
        <r>
          <rPr>
            <sz val="9"/>
            <color indexed="81"/>
            <rFont val="Segoe UI"/>
            <family val="2"/>
          </rPr>
          <t xml:space="preserve"> da Lista Anexa da Lei Complementar nº 116/2003.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5" authorId="0" shapeId="0" xr:uid="{00000000-0006-0000-0600-000001000000}">
      <text>
        <r>
          <rPr>
            <sz val="11"/>
            <color rgb="FF000000"/>
            <rFont val="Calibri"/>
            <family val="2"/>
          </rPr>
          <t xml:space="preserve">Profissional: Lançar o Valor total de cada etapa na celula correspondente ao "FINANCEIRO"
</t>
        </r>
      </text>
    </comment>
    <comment ref="F5" authorId="0" shapeId="0" xr:uid="{00000000-0006-0000-0600-000002000000}">
      <text>
        <r>
          <rPr>
            <sz val="11"/>
            <color rgb="FF000000"/>
            <rFont val="Calibri"/>
            <family val="2"/>
          </rPr>
          <t xml:space="preserve">Profissional: Lançar a % de medição do mês em "FISICO" de cada etapa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<sst xmlns="http://schemas.openxmlformats.org/spreadsheetml/2006/main" count="3303" uniqueCount="503">
  <si>
    <t>&lt;---- NUMERAR SERVIÇOS PARA CPU</t>
  </si>
  <si>
    <t>Ministério do Desenvolvimento Regional</t>
  </si>
  <si>
    <t>Companhia de Desenvolvimento dos Vales do São Francisco e do Parnaíba</t>
  </si>
  <si>
    <t>1ª Superintendência Regional</t>
  </si>
  <si>
    <t xml:space="preserve">OBRA: </t>
  </si>
  <si>
    <t>DATA:</t>
  </si>
  <si>
    <t>ITEM</t>
  </si>
  <si>
    <t>DISCRIMINAÇÃO</t>
  </si>
  <si>
    <t>UNID.</t>
  </si>
  <si>
    <t>QUANT.</t>
  </si>
  <si>
    <t>A</t>
  </si>
  <si>
    <t xml:space="preserve">SERVIÇOS PRELIMINARES </t>
  </si>
  <si>
    <t>CPU.3</t>
  </si>
  <si>
    <t>B</t>
  </si>
  <si>
    <t>C</t>
  </si>
  <si>
    <t>E</t>
  </si>
  <si>
    <t>F</t>
  </si>
  <si>
    <t>CPU.7</t>
  </si>
  <si>
    <t>CPU.8</t>
  </si>
  <si>
    <t>CPU.9</t>
  </si>
  <si>
    <t xml:space="preserve">TOTAL GERAL DA OBRA COM BDI </t>
  </si>
  <si>
    <t>TOTAL</t>
  </si>
  <si>
    <t>1.1</t>
  </si>
  <si>
    <t>GL</t>
  </si>
  <si>
    <t>1.2</t>
  </si>
  <si>
    <t>1.3</t>
  </si>
  <si>
    <t>1.4</t>
  </si>
  <si>
    <t>PLACA DE OBRA EM CHAPA DE AÇO GALVANIZADO</t>
  </si>
  <si>
    <t>M2</t>
  </si>
  <si>
    <t>1.5</t>
  </si>
  <si>
    <t>2.1</t>
  </si>
  <si>
    <t>M3</t>
  </si>
  <si>
    <t>2.2</t>
  </si>
  <si>
    <t>2.3</t>
  </si>
  <si>
    <t>2.4</t>
  </si>
  <si>
    <t>2.5</t>
  </si>
  <si>
    <t>IMPRIMAÇÃO COM EMULSÃO ASFÁLTICA (EAI)</t>
  </si>
  <si>
    <t>2.6</t>
  </si>
  <si>
    <t>PINTURA DE LIGAÇÃO COM EMULSÃO ASFÁLTICA RR-1C</t>
  </si>
  <si>
    <t>EXECUÇÃO DE PAVIMENTO COM APLICAÇÃO DE CONCRETO ASFÁLTICO USINADO A QUENTE (CBUQ), CAMADA DE ROLAMENTO - EXCLUSIVE TRANSPORTE</t>
  </si>
  <si>
    <t>TRANSPORTE DE MATERIAIS</t>
  </si>
  <si>
    <t>3.1</t>
  </si>
  <si>
    <t>DMT</t>
  </si>
  <si>
    <t>3.2</t>
  </si>
  <si>
    <t>TRANSPORTE COM CAMINHÃO CARROCERIA 9T, EM VIA URBANA PAVIMENTADA</t>
  </si>
  <si>
    <t>TXKM</t>
  </si>
  <si>
    <t>4.1</t>
  </si>
  <si>
    <t>4.2</t>
  </si>
  <si>
    <t>DRENAGEM E OBRAS COMPLEMENTARES</t>
  </si>
  <si>
    <t>5.1</t>
  </si>
  <si>
    <t>M</t>
  </si>
  <si>
    <t>5.3</t>
  </si>
  <si>
    <t>5.4</t>
  </si>
  <si>
    <t>5.5</t>
  </si>
  <si>
    <t>UN.</t>
  </si>
  <si>
    <t>FORNECIMENTOS - MATERIAL ASFÁLTICO (BDI DIFERENCIADO)</t>
  </si>
  <si>
    <t>AQUISIÇÃO DE EMULSÃO ASFÁLTICA PARA IMPRIMAÇÃO (EAI) - EXCLUSIVE TRANSPORTE</t>
  </si>
  <si>
    <t>T</t>
  </si>
  <si>
    <t>AQUISIÇÃO DE EMULSAO ASFALTICA CATIONICA RR-1C - EXCLUSIVE TRANSPORTE</t>
  </si>
  <si>
    <t>CODEVASF</t>
  </si>
  <si>
    <t xml:space="preserve"> COMPOSIÇÃO DE PREÇO UNITÁRIO</t>
  </si>
  <si>
    <t>BDI CALCULADO:</t>
  </si>
  <si>
    <t xml:space="preserve">OBRA:  </t>
  </si>
  <si>
    <t xml:space="preserve">DATA: </t>
  </si>
  <si>
    <t>BDI DIFERENCIADO:</t>
  </si>
  <si>
    <t xml:space="preserve">SERVIÇO:  </t>
  </si>
  <si>
    <t>Referência:</t>
  </si>
  <si>
    <t xml:space="preserve">UNIDADE: </t>
  </si>
  <si>
    <t>TIPO ITEM</t>
  </si>
  <si>
    <t>CODIGO ITEM</t>
  </si>
  <si>
    <t>DESCRIÇÃO ITEM</t>
  </si>
  <si>
    <t>UNIDADE ITEM</t>
  </si>
  <si>
    <t>COEFICIENTE</t>
  </si>
  <si>
    <t>PRECO UNITARIO</t>
  </si>
  <si>
    <t>CUSTO TOTAL</t>
  </si>
  <si>
    <t>distancia =</t>
  </si>
  <si>
    <t xml:space="preserve">Pá carregadeira </t>
  </si>
  <si>
    <t xml:space="preserve"> ton</t>
  </si>
  <si>
    <t xml:space="preserve">Motoniveladora </t>
  </si>
  <si>
    <t>Trator de pneus</t>
  </si>
  <si>
    <t xml:space="preserve">Rolo Compactador </t>
  </si>
  <si>
    <t>PRODUÇÃO DA EQUIPE</t>
  </si>
  <si>
    <t xml:space="preserve">CUSTO </t>
  </si>
  <si>
    <t>Grade de disco</t>
  </si>
  <si>
    <t>OK</t>
  </si>
  <si>
    <t>RETROESCAVADEIRA</t>
  </si>
  <si>
    <t>BDI                %</t>
  </si>
  <si>
    <t>TOTAL DO SERVIÇO - R$</t>
  </si>
  <si>
    <t>SINAPI</t>
  </si>
  <si>
    <t>INSUMO</t>
  </si>
  <si>
    <t>kwh</t>
  </si>
  <si>
    <t>m³</t>
  </si>
  <si>
    <t>ANP</t>
  </si>
  <si>
    <t>DETALHAMENTO DO BDI - SERVIÇOS</t>
  </si>
  <si>
    <t>Item</t>
  </si>
  <si>
    <t>Descrição dos Serviços</t>
  </si>
  <si>
    <t>%</t>
  </si>
  <si>
    <t>PV</t>
  </si>
  <si>
    <t>CD</t>
  </si>
  <si>
    <t>ADMINISTRAÇÃO CENTRAL</t>
  </si>
  <si>
    <t xml:space="preserve"> </t>
  </si>
  <si>
    <t>ESCRITÓRIO CENTRAL</t>
  </si>
  <si>
    <t>VIAGENS</t>
  </si>
  <si>
    <t>OUTROS</t>
  </si>
  <si>
    <t>IMPOSTOS E TAXAS</t>
  </si>
  <si>
    <t>ISS (*)</t>
  </si>
  <si>
    <t>PIS</t>
  </si>
  <si>
    <t>Cofins</t>
  </si>
  <si>
    <t>CONTRIBUIÇÃO PREVIDENCIÁRIA SOBRE A RENDA BRUTA</t>
  </si>
  <si>
    <t>TAXA DE RISCO</t>
  </si>
  <si>
    <t>SEGURO</t>
  </si>
  <si>
    <t>RISCO</t>
  </si>
  <si>
    <t>3.3</t>
  </si>
  <si>
    <t>GARANTIA</t>
  </si>
  <si>
    <t>DESPESAS FINANCEIRAS</t>
  </si>
  <si>
    <t>LUCRO</t>
  </si>
  <si>
    <t>BDI - CALCULADO</t>
  </si>
  <si>
    <t>BDI = ((1+((AC+S+R+G)/100))x(1+DF/100)x(1+L/100)/(1-I/100)-1)*100</t>
  </si>
  <si>
    <t>BDI (CALCULADO):</t>
  </si>
  <si>
    <t>BDI EM CONFORMIDADE COM OS ACÓRDÃOS Nº 2369/2011 e ACÓRDÃO Nº 2.622/2013 - TCU - PLENÁRIO</t>
  </si>
  <si>
    <t>DETALHAMENTO DO BDI - FORNECIMENTO 
(MATERIAL ASFÁLTICO)</t>
  </si>
  <si>
    <t>CRONOGRAMA FÍSICO-FINANCEIRO</t>
  </si>
  <si>
    <t>VALOR:</t>
  </si>
  <si>
    <t xml:space="preserve">PRAZO: </t>
  </si>
  <si>
    <t>ETAPAS/DESCRIÇAO</t>
  </si>
  <si>
    <t>FISICO/  FINANCEIRO</t>
  </si>
  <si>
    <t>TOTAL    ETAPAS</t>
  </si>
  <si>
    <t>MÊS 1</t>
  </si>
  <si>
    <t>MÊS 2</t>
  </si>
  <si>
    <t>MÊS 3</t>
  </si>
  <si>
    <t>MÊS 4</t>
  </si>
  <si>
    <t xml:space="preserve">FISICO </t>
  </si>
  <si>
    <t>FINANCEIRO</t>
  </si>
  <si>
    <t>OBSERVAÇÕES:</t>
  </si>
  <si>
    <t>PINTURA DE EIXO VIÁRIO SOBRE ASFALTO COM TINTA RETRORREFLETIVA A BASE DE RESINA ACRÍLICA COM MICROESFERAS DE VIDRO, APLICAÇÃO MECÂNICA COM DEMARCADORA AUTOPROPELIDA</t>
  </si>
  <si>
    <t>TERRAPLANAGEM E PAVIMENTAÇÃO</t>
  </si>
  <si>
    <t xml:space="preserve">CANTEIRO DE OBRAS </t>
  </si>
  <si>
    <t>5.6</t>
  </si>
  <si>
    <t>B.DESPACHO</t>
  </si>
  <si>
    <t>-</t>
  </si>
  <si>
    <t>Minas Gerais</t>
  </si>
  <si>
    <t>TRANSPORTE DE EMULSÃO ASFÁLTICA PARA IMPRIMAÇÃO (EAI)</t>
  </si>
  <si>
    <t>TRANSPORTE DE EMULSÃO ASFÁLTICA CATIONICA RR-1C</t>
  </si>
  <si>
    <t>AQUISIÇÃO DE CONCRETO ASFÁLTICO DE PETRÓLEO - CAP 50/70 - EXCLUSIVE TRANSPORTE</t>
  </si>
  <si>
    <t>TRANSPORTE DE CONCRETO ASFÁLTICO DE PETRÓLEO - CAP 50/70</t>
  </si>
  <si>
    <t>CPU.10</t>
  </si>
  <si>
    <t>TRANSPORTE DE EMULSÃO ASFÁLTICA PARA IMPRIMAÇÃO (EAI), INCLUINDO CUSTO TOTAL DO TRANSPORTE (COMBUSTÍVEL, PEDÁGIOS, ETC.) E ICMS - MEMÓRIA ANEXA</t>
  </si>
  <si>
    <t>TRANSPORTE DE EMULSÃO ASFÁLTICA CATIONICA TIPO RR-1C, INCLUINDO CUSTO TOTAL DO TRANSPORTE (COMBUSTÍVEL, PEDÁGIOS, ETC.) E ICMS - MEMÓRIA ANEXA</t>
  </si>
  <si>
    <t xml:space="preserve"> - </t>
  </si>
  <si>
    <t>TRANSPORTE DE CIMENTO ASFÁLTICO DE PETRÓLEO TIPO CAP 50-70, INCLUINDO CUSTO TOTAL DO TRANSPORTE (COMBUSTÍVEL, PEDÁGIOS, ETC.) E ICMS - MEMÓRIA ANEXA</t>
  </si>
  <si>
    <t>CIMENTOS ASFÁLTICO DE PETRÓLEO TIPO CAP 50/70 (MEMÓRIA EM ANEXO)</t>
  </si>
  <si>
    <t>EMULSÃO ASFÁLTICA CATIÔNICA RR-1C(MEMÓRIA EM ANEXO)</t>
  </si>
  <si>
    <t>EMULSÃO ASFÁLTICA PARA SERVIÇO DE IMPRIMAÇÃO (MEMÓRIA EM ANEXO)</t>
  </si>
  <si>
    <t>1.6</t>
  </si>
  <si>
    <t>MOBILIZAÇÃO E DESMOBILIZAÇÃO</t>
  </si>
  <si>
    <t>PINTURA DE FAIXA DE PEDESTRE OU ZEBRADA TINTA RETRORREFLETIVA A BASE DE RESINA ACRÍLICA COM MICROESFERAS DE VIDRO, APLICAÇÃO MANUAL</t>
  </si>
  <si>
    <t>5.2</t>
  </si>
  <si>
    <t>PLACA DE REGULAMENTAÇÃO EM AÇO, D=60CM - PELÍCULA RETRORREFLETIVA - FORNECIMENTO E INSTALAÇÃO, INCLUSIVE  SUPORTE</t>
  </si>
  <si>
    <t>ESCAVAÇÃO, CARGA E TRANSPORTE DE MATERIAL DE 1ª CATEGORIA - DMT 1.000 A 1.200M, CAMINHO DE SERVIÇO EM REVESTIMENTO PRIMÁRIO</t>
  </si>
  <si>
    <t>Código</t>
  </si>
  <si>
    <t>Unidade</t>
  </si>
  <si>
    <t>kg</t>
  </si>
  <si>
    <t>M0005</t>
  </si>
  <si>
    <t>Brita 0</t>
  </si>
  <si>
    <t>l</t>
  </si>
  <si>
    <t>M0028</t>
  </si>
  <si>
    <t>Areia média</t>
  </si>
  <si>
    <t>m</t>
  </si>
  <si>
    <t>M0053</t>
  </si>
  <si>
    <t>Tela plástica em polipropileno na cor laranja para tapume - L = 1,2 m</t>
  </si>
  <si>
    <t>M0082</t>
  </si>
  <si>
    <t>Areia média lavada</t>
  </si>
  <si>
    <t>t</t>
  </si>
  <si>
    <t>m²</t>
  </si>
  <si>
    <t>M0191</t>
  </si>
  <si>
    <t>Brita 1</t>
  </si>
  <si>
    <t>M0286</t>
  </si>
  <si>
    <t>Tábua - E = 2,5 cm e L = 30 cm</t>
  </si>
  <si>
    <t>M0344</t>
  </si>
  <si>
    <t>Cal hidratada - a granel</t>
  </si>
  <si>
    <t>M0451</t>
  </si>
  <si>
    <t>Concreto usinado - fck = 20 MPa (comercial)</t>
  </si>
  <si>
    <t>M0789</t>
  </si>
  <si>
    <t>Conjunto para fixação de placas em aço galvanizado composto por barra chata, abraçadeira, parafusos, porcas e arruelas</t>
  </si>
  <si>
    <t>M0998</t>
  </si>
  <si>
    <t>Madeira estrutural de eucalipto</t>
  </si>
  <si>
    <t>M1097</t>
  </si>
  <si>
    <t>Pedra de mão ou rachão</t>
  </si>
  <si>
    <t>M1103</t>
  </si>
  <si>
    <t>Pedrisco</t>
  </si>
  <si>
    <t>M1135</t>
  </si>
  <si>
    <t>Pó de pedra</t>
  </si>
  <si>
    <t>M1205</t>
  </si>
  <si>
    <t>Prego de ferro</t>
  </si>
  <si>
    <t>M1358</t>
  </si>
  <si>
    <t>Sarrafo em madeira de terceira - E = 2,5 cm e L = 5 cm</t>
  </si>
  <si>
    <t>M1614</t>
  </si>
  <si>
    <t>Tubo em aço galvanizado com rosca BSP classe leve - D = 50 mm (2")</t>
  </si>
  <si>
    <t>M1941</t>
  </si>
  <si>
    <t>Óleo tipo A1</t>
  </si>
  <si>
    <t>M1943</t>
  </si>
  <si>
    <t>Cimento asfáltico de petróleo - CAP 50/70</t>
  </si>
  <si>
    <t>M1946</t>
  </si>
  <si>
    <t>Emulsão asfáltica - RR-1C</t>
  </si>
  <si>
    <t>M2027</t>
  </si>
  <si>
    <t>Tinta à base de resina acrílica estirenada para demarcação viária</t>
  </si>
  <si>
    <t>M2034</t>
  </si>
  <si>
    <t>Solvente para tinta à base de resina acrílica</t>
  </si>
  <si>
    <t>M2037</t>
  </si>
  <si>
    <t>Microesferas refletivas de vidro tipo I-B</t>
  </si>
  <si>
    <t>M2038</t>
  </si>
  <si>
    <t>Microesferas refletivas de vidro tipo II-A</t>
  </si>
  <si>
    <t>M2044</t>
  </si>
  <si>
    <t>Tinta à base de resina acrílica emulsionada em água para pré-marcação viária</t>
  </si>
  <si>
    <t>M2092</t>
  </si>
  <si>
    <t>Emulsão asfáltica para imprimação</t>
  </si>
  <si>
    <t>M2117</t>
  </si>
  <si>
    <t>Meio tubo de concreto simples - D = 0,40 m</t>
  </si>
  <si>
    <t>h</t>
  </si>
  <si>
    <t>mês</t>
  </si>
  <si>
    <t>P9808</t>
  </si>
  <si>
    <t>Carpinteiro</t>
  </si>
  <si>
    <t>P9812</t>
  </si>
  <si>
    <t>P9821</t>
  </si>
  <si>
    <t>Pedreiro</t>
  </si>
  <si>
    <t>P9824</t>
  </si>
  <si>
    <t>Servente</t>
  </si>
  <si>
    <t>P9830</t>
  </si>
  <si>
    <t>Montador</t>
  </si>
  <si>
    <t>P9840</t>
  </si>
  <si>
    <t>P9848</t>
  </si>
  <si>
    <t>P9853</t>
  </si>
  <si>
    <t>Pré-marcador</t>
  </si>
  <si>
    <t>P9858</t>
  </si>
  <si>
    <t>P9876</t>
  </si>
  <si>
    <t>P9949</t>
  </si>
  <si>
    <t>P9950</t>
  </si>
  <si>
    <t>E9001</t>
  </si>
  <si>
    <t>E9021</t>
  </si>
  <si>
    <t>Grupo gerador - 456 kVA</t>
  </si>
  <si>
    <t>E9514</t>
  </si>
  <si>
    <t>Distribuidor de agregados sobre pneus autopropelido - 130 kW</t>
  </si>
  <si>
    <t>E9515</t>
  </si>
  <si>
    <t>Escavadeira hidráulica sobre esteiras com caçamba com capacidade de 1,56 m³ - 118 kW</t>
  </si>
  <si>
    <t>E9518</t>
  </si>
  <si>
    <t>Grade de 24 discos rebocável de D = 60 cm (24")</t>
  </si>
  <si>
    <t>E9524</t>
  </si>
  <si>
    <t>Motoniveladora - 93 kW</t>
  </si>
  <si>
    <t>E9530</t>
  </si>
  <si>
    <t>Rolo compactador liso vibratório autopropelido por pneus de 11 t - 97 kW</t>
  </si>
  <si>
    <t>E9545</t>
  </si>
  <si>
    <t>E9558</t>
  </si>
  <si>
    <t>Tanque de estocagem de asfalto com capacidade de 30.000 l</t>
  </si>
  <si>
    <t>E9559</t>
  </si>
  <si>
    <t>Aquecedor de fluido térmico - 12 kW</t>
  </si>
  <si>
    <t>E9577</t>
  </si>
  <si>
    <t>Trator agrícola sobre pneus - 77 kW</t>
  </si>
  <si>
    <t>E9584</t>
  </si>
  <si>
    <t>Carregadeira de pneus com capacidade de 1,72 m³ - 113 kW</t>
  </si>
  <si>
    <t>E9681</t>
  </si>
  <si>
    <t>Rolo compactador liso tandem vibratório autopropelido de 10,4 t - 82 kW</t>
  </si>
  <si>
    <t>E9685</t>
  </si>
  <si>
    <t>Rolo compactador pé de carneiro vibratório autopropelido por pneus de 11,6 t - 82 kW</t>
  </si>
  <si>
    <t>E9689</t>
  </si>
  <si>
    <t>Usina de asfalto a quente gravimétrica com capacidade de 100/140 t/h - 260 kW</t>
  </si>
  <si>
    <t>E9762</t>
  </si>
  <si>
    <t>Rolo compactador de pneus autopropelido de 27 t - 85 kW</t>
  </si>
  <si>
    <t>E9508</t>
  </si>
  <si>
    <t>Caminhão carroceria com capacidade de 9 t - 136 kW</t>
  </si>
  <si>
    <t>E9509</t>
  </si>
  <si>
    <t>Caminhão tanque distribuidor de asfalto com capacidade de 6.000 l - 7 kW/136 kW</t>
  </si>
  <si>
    <t>E9520</t>
  </si>
  <si>
    <t>E9571</t>
  </si>
  <si>
    <t>Caminhão tanque com capacidade de 10.000 l - 188 kW</t>
  </si>
  <si>
    <t>E9575</t>
  </si>
  <si>
    <t>E9644</t>
  </si>
  <si>
    <t>E9667</t>
  </si>
  <si>
    <t>E9687</t>
  </si>
  <si>
    <t>Argamassa de cimento e areia 1:3 - confecção em betoneira e lançamento manual - areia comercial</t>
  </si>
  <si>
    <t>Concreto fck = 20 MPa - confecção em betoneira e lançamento manual - areia e brita comerciais</t>
  </si>
  <si>
    <t>Fôrmas de tábuas de pinho para dispositivos de drenagem - utilização de 3 vezes - confecção, instalação e retirada</t>
  </si>
  <si>
    <t>Apiloamento manual de superfície com espessura de 15 cm</t>
  </si>
  <si>
    <t>Escavação manual em material de 1ª categoria na profundidade de até 1 m</t>
  </si>
  <si>
    <t>un.dia</t>
  </si>
  <si>
    <t>Placa de advertência para sinalização de obras montada em suporte metálico móvel, lado 1,00 m - utilização de 600 ciclos - fornecimento, 01 implantação e 01 retirada diária</t>
  </si>
  <si>
    <t>Placa em aço nº 16 galvanizado com película retrorrefletiva tipo I + SI - confecção</t>
  </si>
  <si>
    <t>tkm</t>
  </si>
  <si>
    <t>MÃO DE OBRA</t>
  </si>
  <si>
    <t>EQUIPAMENTOS</t>
  </si>
  <si>
    <t>MATERIAIS</t>
  </si>
  <si>
    <t>ATIVIDADES AUXILIARES</t>
  </si>
  <si>
    <t>Custo Unitário de Referência</t>
  </si>
  <si>
    <t xml:space="preserve">Produção da equipe </t>
  </si>
  <si>
    <t>Valores em reais (R$)</t>
  </si>
  <si>
    <t>A - EQUIPAMENTOS</t>
  </si>
  <si>
    <t>Quantidade</t>
  </si>
  <si>
    <t>Utilização</t>
  </si>
  <si>
    <t>Custo Horário</t>
  </si>
  <si>
    <t>Custo</t>
  </si>
  <si>
    <t>Operativa</t>
  </si>
  <si>
    <t>Improdutiva</t>
  </si>
  <si>
    <t>Produtivo</t>
  </si>
  <si>
    <t>Improdutivo</t>
  </si>
  <si>
    <t>Horário Total</t>
  </si>
  <si>
    <t>Custo horário total de equipamentos</t>
  </si>
  <si>
    <t>B - MÃO DE OBRA</t>
  </si>
  <si>
    <t>Custo Horário Total</t>
  </si>
  <si>
    <t>Custo horário total de mão de obra</t>
  </si>
  <si>
    <t>Custo horário total de execução</t>
  </si>
  <si>
    <t>Custo unitário de execução</t>
  </si>
  <si>
    <t>Custo do FIC</t>
  </si>
  <si>
    <t>Custo do FIT</t>
  </si>
  <si>
    <t>C - MATERIAL</t>
  </si>
  <si>
    <t>Preço Unitário</t>
  </si>
  <si>
    <t>Custo Unitário</t>
  </si>
  <si>
    <t>Custo unitário total de material</t>
  </si>
  <si>
    <t>D - ATIVIDADES AUXILIARES</t>
  </si>
  <si>
    <t>Custo total de atividades auxiliares</t>
  </si>
  <si>
    <t>Subtotal</t>
  </si>
  <si>
    <t>E - TEMPO FIXO</t>
  </si>
  <si>
    <t>Custo unitário total de tempo fixo</t>
  </si>
  <si>
    <t>F - MOMENTO DE TRANSPORTE</t>
  </si>
  <si>
    <t>LN</t>
  </si>
  <si>
    <t>RP</t>
  </si>
  <si>
    <t>P</t>
  </si>
  <si>
    <t>5914449</t>
  </si>
  <si>
    <t>5914464</t>
  </si>
  <si>
    <t>5914479</t>
  </si>
  <si>
    <t>Custo unitário total de transporte</t>
  </si>
  <si>
    <t>Custo unitário direto total</t>
  </si>
  <si>
    <t>Obs.</t>
  </si>
  <si>
    <t>OBRA:</t>
  </si>
  <si>
    <t>1ª/GRD</t>
  </si>
  <si>
    <t xml:space="preserve">ADMINISTRAÇÃO LOCAL </t>
  </si>
  <si>
    <t>5914359</t>
  </si>
  <si>
    <t>5914374</t>
  </si>
  <si>
    <t>5914389</t>
  </si>
  <si>
    <t>Custo Unitário de Referência - Auxiliar</t>
  </si>
  <si>
    <t>Energia Elétrica</t>
  </si>
  <si>
    <t>Tarifa A - Água e Esgoto</t>
  </si>
  <si>
    <t>Cotação</t>
  </si>
  <si>
    <t>Telefone</t>
  </si>
  <si>
    <t>Caminhonete cabine simples com motor 1.6 flex, câmbio manual, potência 101/104 cv, 2 portas</t>
  </si>
  <si>
    <t>Placa de obra (para construção civil) em chapa galvanizada *N. 22*, adesivada, de *2,4 X 1,2* m (sem postes para fixação)</t>
  </si>
  <si>
    <t>Locação de container 2,30 X 6,00 m, alt. 2,50 m, com 1 sanitário, para escritório, completo, sem divisórias internas</t>
  </si>
  <si>
    <t>Locação de container 2,30 X 4,30 m, alt. 2,50 M, p/ sanitário, c/ 5 bacias, 1 lavatório e 4 mictórios</t>
  </si>
  <si>
    <t>MÊS 5</t>
  </si>
  <si>
    <t>MÊS 6</t>
  </si>
  <si>
    <t>FORNECIMENTO COM BDI DIFERENCIADO</t>
  </si>
  <si>
    <t>F1</t>
  </si>
  <si>
    <t>F2</t>
  </si>
  <si>
    <t>F3</t>
  </si>
  <si>
    <t>F4</t>
  </si>
  <si>
    <t>F5</t>
  </si>
  <si>
    <t>F6</t>
  </si>
  <si>
    <t>% - PV</t>
  </si>
  <si>
    <t>% - CD</t>
  </si>
  <si>
    <t>ISS - Proposta</t>
  </si>
  <si>
    <t>Contribuição Previdenciaria (CPRB)</t>
  </si>
  <si>
    <t>BDI APRESENTADO:</t>
  </si>
  <si>
    <t>Legislação Municipal:</t>
  </si>
  <si>
    <t>Município:</t>
  </si>
  <si>
    <t>Alíquota ISSQN:</t>
  </si>
  <si>
    <t>Município</t>
  </si>
  <si>
    <t>Base de Cálculo:</t>
  </si>
  <si>
    <t>Valor Serviço:</t>
  </si>
  <si>
    <t>ISSQN BDI:</t>
  </si>
  <si>
    <t>(*)</t>
  </si>
  <si>
    <t>Acórdão nº 2.622/2013 - TCU Plenário</t>
  </si>
  <si>
    <t>BDI = ARRED((((((1+(AC+TR)/100)*(1+DF/100)*(1+L/100))/(1-IMP/100))-1)*100);2)</t>
  </si>
  <si>
    <t>(*) É obrigação da licitante a verificação da Legislação Tributária vigente no município, bem como o cálculo dos valores totais de serviços e materiais estimados, para apresentação de sua proposta.</t>
  </si>
  <si>
    <t>Forma de Cálculo do BDI:</t>
  </si>
  <si>
    <t>BDI - Acórdão nº 2.622/2013 - TCU</t>
  </si>
  <si>
    <t>3.4</t>
  </si>
  <si>
    <t>4.3</t>
  </si>
  <si>
    <t>4.4</t>
  </si>
  <si>
    <t>4.5</t>
  </si>
  <si>
    <t>3.5</t>
  </si>
  <si>
    <t>TRANSPORTE COM CAMINHÃO BASCULANTE, RODOVIA EM REVESTIMENTO PRIMÁRIO</t>
  </si>
  <si>
    <t>TRANSPORTE COM CAMINHÃO BASCULANTE, EM RODOVIA PAVIMENTADA</t>
  </si>
  <si>
    <t>TRANSPORTE COM CAMINHÃO TANQUE DE TRANSPORTE DE MATERIAL ASFÁLTICO DE 30000 L, EM VIA URBANA PAVIMENTADA</t>
  </si>
  <si>
    <t>Dedução - Material (estimado):</t>
  </si>
  <si>
    <t>ASSENTAMENTO DE GUIA (MEIO-FIO) PRÉ-MOLDADO DE CONCRETO - 100X15X13X30 CM (COMPRIMENTO X BASE INFERIOR X BASE SUPERIOR X ALTURA) - USO VIÁRIO</t>
  </si>
  <si>
    <t>EXECUÇÃO DE SARJETA EM CONCRETO USINADO, MOLDADO IN LOCO - 50CM DE BASE X 5CM DE ALTURA</t>
  </si>
  <si>
    <t>Meio-fio ou guia de concreto, pré-moldado, comp.1,0m x 30 x 12/15 cm (H X L1/L2)</t>
  </si>
  <si>
    <t>SERVIÇOS TOPOGRÁFICOS PARA PAVIMENTAÇÃO, INCLUSIVE LEVANTAMENTO PLANIALTIMÉTRICO CADASTRAL, GERAÇÃO DE NOTAS DE SERVIÇO, SEÇÕES TRANSVERSAIS E GREIDE, ESTAQUEAMENTO E ACOMPANHAMENTO EXECUTIVO</t>
  </si>
  <si>
    <t>94289a</t>
  </si>
  <si>
    <r>
      <t xml:space="preserve">PRAZO DE EXECUÇÃO:  </t>
    </r>
    <r>
      <rPr>
        <b/>
        <sz val="10"/>
        <color rgb="FFFF0000"/>
        <rFont val="Arial"/>
        <family val="2"/>
        <charset val="1"/>
      </rPr>
      <t xml:space="preserve">  </t>
    </r>
    <r>
      <rPr>
        <sz val="10"/>
        <color rgb="FFFF0000"/>
        <rFont val="Arial"/>
        <family val="2"/>
        <charset val="1"/>
      </rPr>
      <t xml:space="preserve"> </t>
    </r>
    <r>
      <rPr>
        <sz val="10"/>
        <rFont val="Arial"/>
        <family val="2"/>
      </rPr>
      <t>180</t>
    </r>
    <r>
      <rPr>
        <sz val="10"/>
        <rFont val="Arial"/>
        <family val="2"/>
        <charset val="1"/>
      </rPr>
      <t xml:space="preserve"> DIAS</t>
    </r>
  </si>
  <si>
    <t xml:space="preserve">180 DIAS </t>
  </si>
  <si>
    <t>PLANILHA DE ORÇAMENTAÇÃO</t>
  </si>
  <si>
    <t>CÓDIGO</t>
  </si>
  <si>
    <t>FONTE</t>
  </si>
  <si>
    <t>TIPO</t>
  </si>
  <si>
    <t>VR.UNIT.S/BDI</t>
  </si>
  <si>
    <t>PR. UNIT.C/BDI</t>
  </si>
  <si>
    <t>C. TOT.S/BDI</t>
  </si>
  <si>
    <t>P. TOT.C/BDI</t>
  </si>
  <si>
    <t>BDI Serviços % :</t>
  </si>
  <si>
    <t>BDI Diferenc. Serviços % :</t>
  </si>
  <si>
    <t>BDI Fornecimentos % :</t>
  </si>
  <si>
    <t>CPU.1</t>
  </si>
  <si>
    <t>CPU.2</t>
  </si>
  <si>
    <t>SICRO</t>
  </si>
  <si>
    <t>SERV</t>
  </si>
  <si>
    <t>FORN</t>
  </si>
  <si>
    <t>SERV DIF</t>
  </si>
  <si>
    <t>VEÍCULO PARA A FISCALIZAÇÃO, MÁXIMO 02 ANOS DE USO OU 50.000KM, PREFERENCIALMENTE NA COR BRANCA, COM IDENTIFICAÇÃO CONFORME ESPECIFICAÇÕES DA CODEVASF, INCLUSIVE COMBUSTÍVEL, MANUTENÇÃO, SEGURO E IMPOSTOS - CONFORME ESPECIFICAÇÕES</t>
  </si>
  <si>
    <t>MÊS</t>
  </si>
  <si>
    <t>CÁLCULO DO CUSTO POR MÊS DE VEÍCULOS</t>
  </si>
  <si>
    <r>
      <t xml:space="preserve">Veículo: </t>
    </r>
    <r>
      <rPr>
        <sz val="10"/>
        <rFont val="Arial"/>
        <family val="2"/>
      </rPr>
      <t>Polo TSI, Onix Turbo, Argo 1.3, HB-20 Turbo</t>
    </r>
  </si>
  <si>
    <t>Data:</t>
  </si>
  <si>
    <t>DADOS ELEMENTARES DO VEÍCULO</t>
  </si>
  <si>
    <t>Dados Básicos</t>
  </si>
  <si>
    <t>Preço (R$)</t>
  </si>
  <si>
    <t>Vida Útil</t>
  </si>
  <si>
    <t>Quilometragem média mensal</t>
  </si>
  <si>
    <t>Valor de Aquisição (VA)</t>
  </si>
  <si>
    <t>Taxa de Juros (i)%</t>
  </si>
  <si>
    <t>IPVA e Seguro Obrigatório (4%)</t>
  </si>
  <si>
    <t>Lavagem</t>
  </si>
  <si>
    <t>Pneus</t>
  </si>
  <si>
    <t>Combustível</t>
  </si>
  <si>
    <t>Óleo Lubrificante + Filtros (revisão)</t>
  </si>
  <si>
    <t>Seguro Total Anual</t>
  </si>
  <si>
    <t>Jogo de Amortecedores</t>
  </si>
  <si>
    <t>Coeficiente de Manutenção</t>
  </si>
  <si>
    <t>Motorista</t>
  </si>
  <si>
    <t>CÁLCULO DO CUSTO POR MÊS</t>
  </si>
  <si>
    <t>DEPRECIAÇÃO</t>
  </si>
  <si>
    <t>D = (VA-0,60xVA) / 12 x 5</t>
  </si>
  <si>
    <t>JUROS</t>
  </si>
  <si>
    <t>J = (VA-0,60xVA) x i / 12</t>
  </si>
  <si>
    <t>LICENCIAMENTO</t>
  </si>
  <si>
    <t>L = (IPVA=SEG.OBRIG.)/12</t>
  </si>
  <si>
    <t>SEGURO TOTAL</t>
  </si>
  <si>
    <t>ST = SEGURO ANUAL/12</t>
  </si>
  <si>
    <t>COMBUSTÍVEL</t>
  </si>
  <si>
    <t>OD = (Comb./Consu)x Km.mês</t>
  </si>
  <si>
    <t>ÓLEO LUBRIFICANTE</t>
  </si>
  <si>
    <t>OL = ((Ol. X Quant)/Vida Útil)xKm.mês)</t>
  </si>
  <si>
    <t>LAVAGEM</t>
  </si>
  <si>
    <t>LL = Preço Lavagem x Quantidade</t>
  </si>
  <si>
    <t>PNEUS</t>
  </si>
  <si>
    <t>P = ((P. PneusxQuant)/Vida Útil)xkm.mês)</t>
  </si>
  <si>
    <t>AMORTECEDORES</t>
  </si>
  <si>
    <t>AM = (P. Amort/Vida Útil)xkm.mês</t>
  </si>
  <si>
    <t>MANUTENÇÃO</t>
  </si>
  <si>
    <t>M = (VA-VPxK)xkm.mês</t>
  </si>
  <si>
    <t>MOTORISTA</t>
  </si>
  <si>
    <t>MOT = SALÁRIO+LEIS SOCIAIS</t>
  </si>
  <si>
    <t>CUSTO POR MÊS</t>
  </si>
  <si>
    <t>SEM MOTORISTA</t>
  </si>
  <si>
    <t>COM MOTORISTA</t>
  </si>
  <si>
    <t>Depreciação</t>
  </si>
  <si>
    <t>vb</t>
  </si>
  <si>
    <t>Oportunidade de Capital</t>
  </si>
  <si>
    <t>Impostos e Licenciamento</t>
  </si>
  <si>
    <t>Seguro Total</t>
  </si>
  <si>
    <t>Manutenções Preventivas</t>
  </si>
  <si>
    <t>Limpeza</t>
  </si>
  <si>
    <t>Peças</t>
  </si>
  <si>
    <t>Manutenção Corretiva (%)</t>
  </si>
  <si>
    <t>Vibroacabadora de asfalto sobre esteiras - 97 kW</t>
  </si>
  <si>
    <t>Caminhão basculante com caçamba estanque com capacidade de 14 m³ - 210 kW</t>
  </si>
  <si>
    <t>Caminhão basculante com capacidade de 14 m³ - 210 kW</t>
  </si>
  <si>
    <t>Usinagem de concreto asfáltico - faixa C-12,5 - areia e brita comerciais</t>
  </si>
  <si>
    <t>SINAPI - 34492</t>
  </si>
  <si>
    <t>(SINAPI)</t>
  </si>
  <si>
    <t>CPU.4</t>
  </si>
  <si>
    <t>CPU.5</t>
  </si>
  <si>
    <t>CPU.6</t>
  </si>
  <si>
    <t>TRANSPORTE DE MASSA ASFÁLTICA COM CAMINHÃO BASCULANTE COM CAÇAMBA TÉRMICA, EM VIA URBANA PAVIMENTADA</t>
  </si>
  <si>
    <t>Transporte com cavalo mecânico com semirreboque com capacidade de 32 t - rodovia pavimentada</t>
  </si>
  <si>
    <t>Caminhão com caçamba térmica com capacidade de 6 m³ - 136 kW</t>
  </si>
  <si>
    <t>Caminhão demarcador de faixas com sistema de pintura a frio - 28 kW/129 kW</t>
  </si>
  <si>
    <t>Caminhão carroceria com capacidade de 5 t - 120 kW</t>
  </si>
  <si>
    <t>Engenheiro - mensalista</t>
  </si>
  <si>
    <t>Encarregado geral - mensalista</t>
  </si>
  <si>
    <t>Desenhista - mensalista</t>
  </si>
  <si>
    <t>Laboratorista - mensalista</t>
  </si>
  <si>
    <t>Técnico de segurança do trabalho - mensalista</t>
  </si>
  <si>
    <t>Topógrafo - mensalista</t>
  </si>
  <si>
    <t>Auxiliar de topografia - mensalista</t>
  </si>
  <si>
    <t xml:space="preserve">REGULARIZAÇÃO DO SUBLEITO </t>
  </si>
  <si>
    <t>Usinagem de concreto asfáltico - faixa C - 12,5 - areia e brita comerciais</t>
  </si>
  <si>
    <t>Divisa Alegre</t>
  </si>
  <si>
    <t xml:space="preserve"> Lei Complementar nº 435/2018</t>
  </si>
  <si>
    <t>5213440 +5213863a</t>
  </si>
  <si>
    <t xml:space="preserve"> PAVIMENTAÇÃO ASFÁLTICA EM CBUQ - AVENIDA SETE - JANUÁRIA - MG</t>
  </si>
  <si>
    <t xml:space="preserve"> AGOSTO / 2026</t>
  </si>
  <si>
    <t>DESCIDA D'ÁGUA DE ATERRO TIPO RÁPIDO - DAR 01 - AREIA E BRITA COMERCIAIS</t>
  </si>
  <si>
    <t>ENTRADA PARA DESCIDA D'ÁGUA - EDA 01 - AREIA E BRITA COMERCIAIS</t>
  </si>
  <si>
    <t>DISSIPADOR DE ENERGIA - DEB 03 - AREIA, BRITA E PEDRA DE MÃO COMERCIAIS</t>
  </si>
  <si>
    <t>4.6</t>
  </si>
  <si>
    <t>4.7</t>
  </si>
  <si>
    <t>4.8</t>
  </si>
  <si>
    <t>Concretmix Januária</t>
  </si>
  <si>
    <t>EXECUÇÃO E COMPACTAÇÃO DE BASE E OU SUB BASE PARA PAVIMENTAÇÃO DE BICA CORRIDA COM BRITA COMERCIAL - 100% PROCTOR MODIFICADO</t>
  </si>
  <si>
    <t>4011276a</t>
  </si>
  <si>
    <t>Usinagem de bica corrida com brita comercial em usina</t>
  </si>
  <si>
    <t>6416040a</t>
  </si>
  <si>
    <t>COTAÇÃO</t>
  </si>
  <si>
    <t xml:space="preserve"> Abril/2026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</si>
</sst>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R$&quot;\ * #,##0.00_-;\-&quot;R$&quot;\ * #,##0.00_-;_-&quot;R$&quot;\ * &quot;-&quot;??_-;_-@_-"/>
    <numFmt numFmtId="43" formatCode="_-* #,##0.00_-;\-* #,##0.00_-;_-* &quot;-&quot;??_-;_-@_-"/>
    <numFmt numFmtId="164" formatCode="_-&quot;R$ &quot;* #,##0.00_-;&quot;-R$ &quot;* #,##0.00_-;_-&quot;R$ &quot;* \-??_-;_-@_-"/>
    <numFmt numFmtId="165" formatCode="_-&quot;R$&quot;* #,##0.00_-;&quot;-R$&quot;* #,##0.00_-;_-&quot;R$&quot;* \-??_-;_-@_-"/>
    <numFmt numFmtId="166" formatCode="#,##0.00000"/>
    <numFmt numFmtId="169" formatCode="#,##0.0000"/>
    <numFmt numFmtId="171" formatCode="&quot;R$&quot;#,##0.00_);[Red]&quot;(R$&quot;#,##0.00\)"/>
    <numFmt numFmtId="172" formatCode="[$-416]mmm\-yy;@"/>
    <numFmt numFmtId="173" formatCode="_-* #,##0.00_-;\-* #,##0.00_-;_-* \-??_-;_-@_-"/>
    <numFmt numFmtId="174" formatCode="0.00000000"/>
    <numFmt numFmtId="176" formatCode="_(&quot;R$ &quot;* #,##0.00_);_(&quot;R$ &quot;* \(#,##0.00\);_(&quot;R$ &quot;* &quot;-&quot;??_);_(@_)"/>
    <numFmt numFmtId="177" formatCode="#,"/>
    <numFmt numFmtId="178" formatCode="#,##0.00\ ;&quot; (&quot;#,##0.00\);&quot; -&quot;#\ ;@\ "/>
    <numFmt numFmtId="184" formatCode="General_)"/>
    <numFmt numFmtId="185" formatCode="_(* #,##0.00_);_(* \(#,##0.00\);_(* \-??_);_(@_)"/>
    <numFmt numFmtId="186" formatCode="#,##0.0000000"/>
  </numFmts>
  <fonts count="126">
    <font>
      <sz val="11"/>
      <color rgb="FF000000"/>
      <name val="Calibri"/>
      <charset val="13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charset val="1"/>
    </font>
    <font>
      <sz val="12"/>
      <name val="Arial"/>
      <family val="2"/>
      <charset val="1"/>
    </font>
    <font>
      <sz val="10"/>
      <name val="Arial"/>
      <family val="2"/>
      <charset val="1"/>
    </font>
    <font>
      <sz val="11"/>
      <color rgb="FFFFFF00"/>
      <name val="Calibri"/>
      <family val="2"/>
      <charset val="1"/>
    </font>
    <font>
      <sz val="9"/>
      <color rgb="FFFFFF00"/>
      <name val="Arial"/>
      <family val="2"/>
      <charset val="1"/>
    </font>
    <font>
      <b/>
      <sz val="10"/>
      <name val="Arial"/>
      <family val="2"/>
      <charset val="1"/>
    </font>
    <font>
      <b/>
      <sz val="11"/>
      <name val="Arial"/>
      <family val="2"/>
      <charset val="1"/>
    </font>
    <font>
      <sz val="10"/>
      <color rgb="FF000000"/>
      <name val="Arial"/>
      <family val="2"/>
      <charset val="1"/>
    </font>
    <font>
      <b/>
      <sz val="10"/>
      <color rgb="FF000000"/>
      <name val="Arial"/>
      <family val="2"/>
      <charset val="1"/>
    </font>
    <font>
      <b/>
      <sz val="10"/>
      <color rgb="FFFF0000"/>
      <name val="Arial"/>
      <family val="2"/>
      <charset val="1"/>
    </font>
    <font>
      <sz val="10"/>
      <color rgb="FFFF0000"/>
      <name val="Arial"/>
      <family val="2"/>
      <charset val="1"/>
    </font>
    <font>
      <sz val="10"/>
      <color rgb="FFFFFF00"/>
      <name val="Arial"/>
      <family val="2"/>
      <charset val="1"/>
    </font>
    <font>
      <sz val="9"/>
      <color rgb="FF000000"/>
      <name val="Arial"/>
      <family val="2"/>
      <charset val="1"/>
    </font>
    <font>
      <b/>
      <sz val="11"/>
      <color rgb="FF000000"/>
      <name val="Calibri"/>
      <family val="2"/>
      <charset val="1"/>
    </font>
    <font>
      <b/>
      <i/>
      <sz val="12"/>
      <color rgb="FF003366"/>
      <name val="Times New Roman"/>
      <family val="1"/>
      <charset val="1"/>
    </font>
    <font>
      <b/>
      <sz val="10"/>
      <name val="Times New Roman"/>
      <family val="1"/>
      <charset val="1"/>
    </font>
    <font>
      <sz val="10"/>
      <name val="Times New Roman"/>
      <family val="1"/>
      <charset val="1"/>
    </font>
    <font>
      <sz val="10"/>
      <name val="Courier New"/>
      <family val="3"/>
      <charset val="1"/>
    </font>
    <font>
      <b/>
      <sz val="10"/>
      <name val="Courier New"/>
      <family val="3"/>
      <charset val="1"/>
    </font>
    <font>
      <b/>
      <u/>
      <sz val="10"/>
      <name val="Courier New"/>
      <family val="3"/>
      <charset val="1"/>
    </font>
    <font>
      <sz val="9"/>
      <name val="Arial"/>
      <family val="2"/>
      <charset val="1"/>
    </font>
    <font>
      <b/>
      <sz val="9"/>
      <name val="Arial"/>
      <family val="2"/>
      <charset val="1"/>
    </font>
    <font>
      <sz val="10"/>
      <name val="Times New Roman"/>
      <family val="1"/>
    </font>
    <font>
      <b/>
      <sz val="8"/>
      <color rgb="FF000000"/>
      <name val="Calibri"/>
      <family val="2"/>
      <charset val="1"/>
    </font>
    <font>
      <b/>
      <sz val="16"/>
      <color rgb="FF000000"/>
      <name val="Calibri"/>
      <family val="2"/>
      <charset val="1"/>
    </font>
    <font>
      <b/>
      <sz val="13"/>
      <name val="Arial"/>
      <family val="2"/>
      <charset val="1"/>
    </font>
    <font>
      <b/>
      <sz val="14"/>
      <name val="Arial"/>
      <family val="2"/>
      <charset val="1"/>
    </font>
    <font>
      <b/>
      <sz val="15"/>
      <name val="Times New Roman"/>
      <family val="1"/>
      <charset val="1"/>
    </font>
    <font>
      <sz val="20"/>
      <color rgb="FF000000"/>
      <name val="Times New Roman"/>
      <family val="1"/>
      <charset val="1"/>
    </font>
    <font>
      <sz val="10"/>
      <color rgb="FF000000"/>
      <name val="Times New Roman"/>
      <family val="1"/>
      <charset val="1"/>
    </font>
    <font>
      <sz val="11"/>
      <color rgb="FF000000"/>
      <name val="Calibri"/>
      <family val="2"/>
    </font>
    <font>
      <b/>
      <sz val="11"/>
      <color rgb="FF7030A0"/>
      <name val="Calibri"/>
      <family val="2"/>
      <charset val="1"/>
    </font>
    <font>
      <sz val="8"/>
      <color rgb="FF000000"/>
      <name val="Times New Roman"/>
      <family val="1"/>
      <charset val="1"/>
    </font>
    <font>
      <b/>
      <sz val="10"/>
      <color rgb="FF00B050"/>
      <name val="Times New Roman"/>
      <family val="1"/>
      <charset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0"/>
      <name val="Courier"/>
      <family val="3"/>
    </font>
    <font>
      <sz val="1"/>
      <color indexed="18"/>
      <name val="Courier"/>
      <family val="3"/>
    </font>
    <font>
      <sz val="10"/>
      <name val="Mangal"/>
      <family val="2"/>
    </font>
    <font>
      <b/>
      <sz val="18"/>
      <color theme="3"/>
      <name val="Calibri Light"/>
      <family val="2"/>
      <scheme val="major"/>
    </font>
    <font>
      <sz val="9"/>
      <name val="Arial"/>
      <family val="2"/>
    </font>
    <font>
      <b/>
      <sz val="9"/>
      <name val="Arial"/>
      <family val="2"/>
    </font>
    <font>
      <sz val="10"/>
      <color rgb="FF000000"/>
      <name val="Times New Roman"/>
      <family val="1"/>
    </font>
    <font>
      <sz val="11"/>
      <name val="Arial"/>
      <family val="1"/>
    </font>
    <font>
      <b/>
      <sz val="14"/>
      <name val="Arial"/>
      <family val="2"/>
    </font>
    <font>
      <sz val="10"/>
      <name val="MS Sans Serif"/>
      <family val="2"/>
    </font>
    <font>
      <sz val="9"/>
      <color indexed="81"/>
      <name val="Segoe UI"/>
      <family val="2"/>
    </font>
    <font>
      <b/>
      <sz val="9"/>
      <color indexed="81"/>
      <name val="Segoe UI"/>
      <family val="2"/>
    </font>
    <font>
      <b/>
      <sz val="9"/>
      <color theme="1"/>
      <name val="Arial"/>
      <family val="2"/>
    </font>
    <font>
      <b/>
      <sz val="10"/>
      <color theme="1"/>
      <name val="Arial"/>
      <family val="2"/>
    </font>
    <font>
      <b/>
      <sz val="10"/>
      <name val="Times New Roman"/>
      <family val="1"/>
    </font>
    <font>
      <sz val="11"/>
      <color theme="1"/>
      <name val="Arial"/>
      <family val="2"/>
    </font>
    <font>
      <b/>
      <sz val="11"/>
      <color rgb="FF000000"/>
      <name val="Arial"/>
      <family val="2"/>
    </font>
    <font>
      <b/>
      <sz val="9"/>
      <color rgb="FF000000"/>
      <name val="Arial"/>
      <family val="2"/>
    </font>
    <font>
      <sz val="10"/>
      <color theme="1"/>
      <name val="Arial"/>
      <family val="2"/>
    </font>
    <font>
      <i/>
      <sz val="14"/>
      <color rgb="FF003770"/>
      <name val="Arial Black"/>
      <family val="2"/>
    </font>
    <font>
      <sz val="11"/>
      <color rgb="FF000000"/>
      <name val="Arial"/>
      <family val="2"/>
    </font>
    <font>
      <b/>
      <sz val="14"/>
      <color rgb="FF000000"/>
      <name val="Arial"/>
      <family val="2"/>
    </font>
    <font>
      <b/>
      <sz val="12"/>
      <color rgb="FF000000"/>
      <name val="Arial"/>
      <family val="2"/>
    </font>
    <font>
      <b/>
      <i/>
      <sz val="12"/>
      <color rgb="FF000000"/>
      <name val="Arial"/>
      <family val="2"/>
    </font>
    <font>
      <sz val="12"/>
      <color rgb="FF000000"/>
      <name val="Arial"/>
      <family val="2"/>
    </font>
    <font>
      <b/>
      <sz val="11"/>
      <color rgb="FF003770"/>
      <name val="Arial Black"/>
      <family val="2"/>
    </font>
    <font>
      <b/>
      <sz val="12"/>
      <color theme="1"/>
      <name val="Arial"/>
      <family val="2"/>
    </font>
    <font>
      <sz val="8"/>
      <color rgb="FF000000"/>
      <name val="Calibri"/>
      <family val="2"/>
    </font>
    <font>
      <sz val="11"/>
      <color rgb="FF000000"/>
      <name val="Calibri"/>
      <family val="2"/>
    </font>
    <font>
      <b/>
      <sz val="14"/>
      <color indexed="8"/>
      <name val="Arial"/>
      <family val="2"/>
    </font>
    <font>
      <b/>
      <sz val="12"/>
      <name val="Arial"/>
      <family val="2"/>
    </font>
    <font>
      <b/>
      <sz val="10"/>
      <name val="Arial"/>
      <family val="2"/>
    </font>
    <font>
      <b/>
      <i/>
      <sz val="10"/>
      <name val="Arial"/>
      <family val="2"/>
    </font>
    <font>
      <b/>
      <i/>
      <sz val="12"/>
      <name val="Arial"/>
      <family val="2"/>
    </font>
    <font>
      <b/>
      <i/>
      <sz val="14"/>
      <name val="Arial"/>
      <family val="2"/>
    </font>
    <font>
      <sz val="12"/>
      <name val="Arial"/>
      <family val="2"/>
    </font>
    <font>
      <sz val="14"/>
      <name val="Arial"/>
      <family val="2"/>
    </font>
    <font>
      <b/>
      <sz val="10"/>
      <color indexed="8"/>
      <name val="Arial"/>
      <family val="2"/>
    </font>
    <font>
      <b/>
      <u/>
      <sz val="9"/>
      <color indexed="81"/>
      <name val="Segoe UI"/>
      <family val="2"/>
    </font>
    <font>
      <sz val="11"/>
      <color rgb="FF7030A0"/>
      <name val="Calibri"/>
      <family val="2"/>
    </font>
    <font>
      <sz val="12"/>
      <name val="Arial"/>
      <charset val="1"/>
    </font>
    <font>
      <sz val="8"/>
      <name val="Calibri"/>
      <charset val="134"/>
    </font>
    <font>
      <sz val="9"/>
      <color rgb="FF000000"/>
      <name val="Arial"/>
      <family val="2"/>
    </font>
    <font>
      <b/>
      <sz val="9"/>
      <color rgb="FF000000"/>
      <name val="Arial"/>
      <family val="2"/>
      <charset val="1"/>
    </font>
    <font>
      <sz val="9"/>
      <color rgb="FFFF0000"/>
      <name val="Arial"/>
      <family val="2"/>
      <charset val="1"/>
    </font>
    <font>
      <sz val="9"/>
      <color rgb="FF000000"/>
      <name val="Calibri"/>
      <family val="2"/>
    </font>
    <font>
      <sz val="12"/>
      <color theme="1"/>
      <name val="Arial"/>
      <family val="2"/>
    </font>
    <font>
      <b/>
      <sz val="14"/>
      <color theme="1"/>
      <name val="Arial"/>
      <family val="2"/>
    </font>
    <font>
      <sz val="8"/>
      <name val="Arial"/>
      <family val="2"/>
    </font>
    <font>
      <sz val="10"/>
      <color rgb="FF000000"/>
      <name val="Calibri"/>
      <family val="2"/>
    </font>
    <font>
      <b/>
      <sz val="8"/>
      <name val="Arial"/>
      <family val="2"/>
    </font>
  </fonts>
  <fills count="69">
    <fill>
      <patternFill patternType="none"/>
    </fill>
    <fill>
      <patternFill patternType="gray125"/>
    </fill>
    <fill>
      <patternFill patternType="solid">
        <fgColor rgb="FFFFFFFF"/>
        <bgColor rgb="FFF2F2F2"/>
      </patternFill>
    </fill>
    <fill>
      <patternFill patternType="solid">
        <fgColor rgb="FFBFBFBF"/>
        <bgColor rgb="FFC0C0C0"/>
      </patternFill>
    </fill>
    <fill>
      <patternFill patternType="solid">
        <fgColor rgb="FFF2F2F2"/>
        <bgColor rgb="FFE2F0D9"/>
      </patternFill>
    </fill>
    <fill>
      <patternFill patternType="solid">
        <fgColor rgb="FFCCFFCC"/>
        <bgColor rgb="FFCCFFFF"/>
      </patternFill>
    </fill>
    <fill>
      <patternFill patternType="solid">
        <fgColor rgb="FFC0C0C0"/>
        <bgColor rgb="FFBFBFBF"/>
      </patternFill>
    </fill>
    <fill>
      <patternFill patternType="solid">
        <fgColor theme="0"/>
        <bgColor rgb="FFF2F2F2"/>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9" tint="0.79998168889431442"/>
        <bgColor indexed="64"/>
      </patternFill>
    </fill>
    <fill>
      <patternFill patternType="solid">
        <fgColor theme="0" tint="-0.14999847407452621"/>
        <bgColor indexed="31"/>
      </patternFill>
    </fill>
    <fill>
      <patternFill patternType="solid">
        <fgColor theme="8" tint="0.79998168889431442"/>
        <bgColor indexed="64"/>
      </patternFill>
    </fill>
    <fill>
      <patternFill patternType="solid">
        <fgColor theme="7" tint="0.79998168889431442"/>
        <bgColor indexed="64"/>
      </patternFill>
    </fill>
    <fill>
      <patternFill patternType="solid">
        <fgColor theme="7" tint="0.79998168889431442"/>
        <bgColor rgb="FFF2F2F2"/>
      </patternFill>
    </fill>
    <fill>
      <patternFill patternType="solid">
        <fgColor theme="0" tint="-0.14999847407452621"/>
        <bgColor rgb="FFC0C0C0"/>
      </patternFill>
    </fill>
    <fill>
      <patternFill patternType="solid">
        <fgColor theme="0" tint="-0.14999847407452621"/>
        <bgColor rgb="FFDDD9C3"/>
      </patternFill>
    </fill>
  </fills>
  <borders count="143">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right/>
      <top style="medium">
        <color auto="1"/>
      </top>
      <bottom/>
      <diagonal/>
    </border>
    <border>
      <left style="thin">
        <color auto="1"/>
      </left>
      <right/>
      <top/>
      <bottom/>
      <diagonal/>
    </border>
    <border>
      <left/>
      <right style="thin">
        <color auto="1"/>
      </right>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style="medium">
        <color auto="1"/>
      </top>
      <bottom style="medium">
        <color auto="1"/>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bottom style="thick">
        <color auto="1"/>
      </bottom>
      <diagonal/>
    </border>
    <border>
      <left/>
      <right/>
      <top style="thick">
        <color auto="1"/>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style="thin">
        <color auto="1"/>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style="medium">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auto="1"/>
      </left>
      <right style="thin">
        <color auto="1"/>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indexed="64"/>
      </left>
      <right/>
      <top style="thin">
        <color indexed="64"/>
      </top>
      <bottom style="thick">
        <color auto="1"/>
      </bottom>
      <diagonal/>
    </border>
    <border>
      <left/>
      <right/>
      <top style="thin">
        <color indexed="64"/>
      </top>
      <bottom style="thick">
        <color auto="1"/>
      </bottom>
      <diagonal/>
    </border>
    <border>
      <left/>
      <right style="thin">
        <color indexed="64"/>
      </right>
      <top style="thin">
        <color indexed="64"/>
      </top>
      <bottom style="thick">
        <color auto="1"/>
      </bottom>
      <diagonal/>
    </border>
    <border>
      <left style="thin">
        <color indexed="64"/>
      </left>
      <right/>
      <top style="thick">
        <color auto="1"/>
      </top>
      <bottom/>
      <diagonal/>
    </border>
    <border>
      <left/>
      <right style="thin">
        <color indexed="64"/>
      </right>
      <top style="thick">
        <color auto="1"/>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ck">
        <color auto="1"/>
      </bottom>
      <diagonal/>
    </border>
    <border>
      <left/>
      <right style="thin">
        <color indexed="64"/>
      </right>
      <top/>
      <bottom style="thick">
        <color auto="1"/>
      </bottom>
      <diagonal/>
    </border>
  </borders>
  <cellStyleXfs count="2981">
    <xf numFmtId="0" fontId="0" fillId="0" borderId="0"/>
    <xf numFmtId="164" fontId="38" fillId="0" borderId="0" applyBorder="0" applyProtection="0"/>
    <xf numFmtId="9" fontId="38" fillId="0" borderId="0" applyBorder="0" applyProtection="0"/>
    <xf numFmtId="0" fontId="8" fillId="0" borderId="0"/>
    <xf numFmtId="0" fontId="8" fillId="0" borderId="0"/>
    <xf numFmtId="0" fontId="9" fillId="0" borderId="0"/>
    <xf numFmtId="0" fontId="10" fillId="0" borderId="0"/>
    <xf numFmtId="0" fontId="10" fillId="0" borderId="0"/>
    <xf numFmtId="3" fontId="10" fillId="0" borderId="0"/>
    <xf numFmtId="0" fontId="7" fillId="0" borderId="0"/>
    <xf numFmtId="0" fontId="57" fillId="0" borderId="0"/>
    <xf numFmtId="0" fontId="57" fillId="0" borderId="0"/>
    <xf numFmtId="0" fontId="7" fillId="17" borderId="0" applyNumberFormat="0" applyBorder="0" applyAlignment="0" applyProtection="0"/>
    <xf numFmtId="0" fontId="58" fillId="40" borderId="0" applyNumberFormat="0" applyBorder="0" applyAlignment="0" applyProtection="0"/>
    <xf numFmtId="0" fontId="7" fillId="21" borderId="0" applyNumberFormat="0" applyBorder="0" applyAlignment="0" applyProtection="0"/>
    <xf numFmtId="0" fontId="58" fillId="41" borderId="0" applyNumberFormat="0" applyBorder="0" applyAlignment="0" applyProtection="0"/>
    <xf numFmtId="0" fontId="7" fillId="25" borderId="0" applyNumberFormat="0" applyBorder="0" applyAlignment="0" applyProtection="0"/>
    <xf numFmtId="0" fontId="58" fillId="42" borderId="0" applyNumberFormat="0" applyBorder="0" applyAlignment="0" applyProtection="0"/>
    <xf numFmtId="0" fontId="7" fillId="29" borderId="0" applyNumberFormat="0" applyBorder="0" applyAlignment="0" applyProtection="0"/>
    <xf numFmtId="0" fontId="58" fillId="43" borderId="0" applyNumberFormat="0" applyBorder="0" applyAlignment="0" applyProtection="0"/>
    <xf numFmtId="0" fontId="7" fillId="33" borderId="0" applyNumberFormat="0" applyBorder="0" applyAlignment="0" applyProtection="0"/>
    <xf numFmtId="0" fontId="58" fillId="44" borderId="0" applyNumberFormat="0" applyBorder="0" applyAlignment="0" applyProtection="0"/>
    <xf numFmtId="0" fontId="7" fillId="37" borderId="0" applyNumberFormat="0" applyBorder="0" applyAlignment="0" applyProtection="0"/>
    <xf numFmtId="0" fontId="58" fillId="45" borderId="0" applyNumberFormat="0" applyBorder="0" applyAlignment="0" applyProtection="0"/>
    <xf numFmtId="0" fontId="7" fillId="18" borderId="0" applyNumberFormat="0" applyBorder="0" applyAlignment="0" applyProtection="0"/>
    <xf numFmtId="0" fontId="58" fillId="46" borderId="0" applyNumberFormat="0" applyBorder="0" applyAlignment="0" applyProtection="0"/>
    <xf numFmtId="0" fontId="7" fillId="22" borderId="0" applyNumberFormat="0" applyBorder="0" applyAlignment="0" applyProtection="0"/>
    <xf numFmtId="0" fontId="58" fillId="47" borderId="0" applyNumberFormat="0" applyBorder="0" applyAlignment="0" applyProtection="0"/>
    <xf numFmtId="0" fontId="7" fillId="26" borderId="0" applyNumberFormat="0" applyBorder="0" applyAlignment="0" applyProtection="0"/>
    <xf numFmtId="0" fontId="58" fillId="48" borderId="0" applyNumberFormat="0" applyBorder="0" applyAlignment="0" applyProtection="0"/>
    <xf numFmtId="0" fontId="7" fillId="30" borderId="0" applyNumberFormat="0" applyBorder="0" applyAlignment="0" applyProtection="0"/>
    <xf numFmtId="0" fontId="58" fillId="43" borderId="0" applyNumberFormat="0" applyBorder="0" applyAlignment="0" applyProtection="0"/>
    <xf numFmtId="0" fontId="7" fillId="34" borderId="0" applyNumberFormat="0" applyBorder="0" applyAlignment="0" applyProtection="0"/>
    <xf numFmtId="0" fontId="58" fillId="46" borderId="0" applyNumberFormat="0" applyBorder="0" applyAlignment="0" applyProtection="0"/>
    <xf numFmtId="0" fontId="7" fillId="38" borderId="0" applyNumberFormat="0" applyBorder="0" applyAlignment="0" applyProtection="0"/>
    <xf numFmtId="0" fontId="58" fillId="49" borderId="0" applyNumberFormat="0" applyBorder="0" applyAlignment="0" applyProtection="0"/>
    <xf numFmtId="0" fontId="56" fillId="19" borderId="0" applyNumberFormat="0" applyBorder="0" applyAlignment="0" applyProtection="0"/>
    <xf numFmtId="0" fontId="59" fillId="50" borderId="0" applyNumberFormat="0" applyBorder="0" applyAlignment="0" applyProtection="0"/>
    <xf numFmtId="0" fontId="56" fillId="23" borderId="0" applyNumberFormat="0" applyBorder="0" applyAlignment="0" applyProtection="0"/>
    <xf numFmtId="0" fontId="59" fillId="47" borderId="0" applyNumberFormat="0" applyBorder="0" applyAlignment="0" applyProtection="0"/>
    <xf numFmtId="0" fontId="56" fillId="27" borderId="0" applyNumberFormat="0" applyBorder="0" applyAlignment="0" applyProtection="0"/>
    <xf numFmtId="0" fontId="59" fillId="48" borderId="0" applyNumberFormat="0" applyBorder="0" applyAlignment="0" applyProtection="0"/>
    <xf numFmtId="0" fontId="56" fillId="31" borderId="0" applyNumberFormat="0" applyBorder="0" applyAlignment="0" applyProtection="0"/>
    <xf numFmtId="0" fontId="59" fillId="51" borderId="0" applyNumberFormat="0" applyBorder="0" applyAlignment="0" applyProtection="0"/>
    <xf numFmtId="0" fontId="56" fillId="35" borderId="0" applyNumberFormat="0" applyBorder="0" applyAlignment="0" applyProtection="0"/>
    <xf numFmtId="0" fontId="59" fillId="52" borderId="0" applyNumberFormat="0" applyBorder="0" applyAlignment="0" applyProtection="0"/>
    <xf numFmtId="0" fontId="56" fillId="39" borderId="0" applyNumberFormat="0" applyBorder="0" applyAlignment="0" applyProtection="0"/>
    <xf numFmtId="0" fontId="59" fillId="53" borderId="0" applyNumberFormat="0" applyBorder="0" applyAlignment="0" applyProtection="0"/>
    <xf numFmtId="0" fontId="45" fillId="9" borderId="0" applyNumberFormat="0" applyBorder="0" applyAlignment="0" applyProtection="0"/>
    <xf numFmtId="0" fontId="60" fillId="42" borderId="0" applyNumberFormat="0" applyBorder="0" applyAlignment="0" applyProtection="0"/>
    <xf numFmtId="0" fontId="50" fillId="13" borderId="26" applyNumberFormat="0" applyAlignment="0" applyProtection="0"/>
    <xf numFmtId="0" fontId="61" fillId="54" borderId="32" applyNumberFormat="0" applyAlignment="0" applyProtection="0"/>
    <xf numFmtId="0" fontId="52" fillId="14" borderId="29" applyNumberFormat="0" applyAlignment="0" applyProtection="0"/>
    <xf numFmtId="0" fontId="62" fillId="55" borderId="33" applyNumberFormat="0" applyAlignment="0" applyProtection="0"/>
    <xf numFmtId="0" fontId="51" fillId="0" borderId="28" applyNumberFormat="0" applyFill="0" applyAlignment="0" applyProtection="0"/>
    <xf numFmtId="0" fontId="63" fillId="0" borderId="34" applyNumberFormat="0" applyFill="0" applyAlignment="0" applyProtection="0"/>
    <xf numFmtId="0" fontId="56" fillId="16" borderId="0" applyNumberFormat="0" applyBorder="0" applyAlignment="0" applyProtection="0"/>
    <xf numFmtId="0" fontId="59" fillId="56" borderId="0" applyNumberFormat="0" applyBorder="0" applyAlignment="0" applyProtection="0"/>
    <xf numFmtId="0" fontId="56" fillId="20" borderId="0" applyNumberFormat="0" applyBorder="0" applyAlignment="0" applyProtection="0"/>
    <xf numFmtId="0" fontId="59" fillId="57" borderId="0" applyNumberFormat="0" applyBorder="0" applyAlignment="0" applyProtection="0"/>
    <xf numFmtId="0" fontId="56" fillId="24" borderId="0" applyNumberFormat="0" applyBorder="0" applyAlignment="0" applyProtection="0"/>
    <xf numFmtId="0" fontId="59" fillId="58" borderId="0" applyNumberFormat="0" applyBorder="0" applyAlignment="0" applyProtection="0"/>
    <xf numFmtId="0" fontId="56" fillId="28" borderId="0" applyNumberFormat="0" applyBorder="0" applyAlignment="0" applyProtection="0"/>
    <xf numFmtId="0" fontId="59" fillId="51" borderId="0" applyNumberFormat="0" applyBorder="0" applyAlignment="0" applyProtection="0"/>
    <xf numFmtId="0" fontId="56" fillId="32" borderId="0" applyNumberFormat="0" applyBorder="0" applyAlignment="0" applyProtection="0"/>
    <xf numFmtId="0" fontId="59" fillId="52" borderId="0" applyNumberFormat="0" applyBorder="0" applyAlignment="0" applyProtection="0"/>
    <xf numFmtId="0" fontId="56" fillId="36" borderId="0" applyNumberFormat="0" applyBorder="0" applyAlignment="0" applyProtection="0"/>
    <xf numFmtId="0" fontId="59" fillId="59" borderId="0" applyNumberFormat="0" applyBorder="0" applyAlignment="0" applyProtection="0"/>
    <xf numFmtId="0" fontId="48" fillId="12" borderId="26" applyNumberFormat="0" applyAlignment="0" applyProtection="0"/>
    <xf numFmtId="0" fontId="64" fillId="45" borderId="32" applyNumberFormat="0" applyAlignment="0" applyProtection="0"/>
    <xf numFmtId="0" fontId="46" fillId="10" borderId="0" applyNumberFormat="0" applyBorder="0" applyAlignment="0" applyProtection="0"/>
    <xf numFmtId="0" fontId="65" fillId="41" borderId="0" applyNumberFormat="0" applyBorder="0" applyAlignment="0" applyProtection="0"/>
    <xf numFmtId="0" fontId="75" fillId="0" borderId="0"/>
    <xf numFmtId="176" fontId="57" fillId="0" borderId="0" applyFont="0" applyFill="0" applyBorder="0" applyAlignment="0" applyProtection="0"/>
    <xf numFmtId="176" fontId="57" fillId="0" borderId="0" applyFont="0" applyFill="0" applyBorder="0" applyAlignment="0" applyProtection="0"/>
    <xf numFmtId="176" fontId="57" fillId="0" borderId="0" applyFont="0" applyFill="0" applyBorder="0" applyAlignment="0" applyProtection="0"/>
    <xf numFmtId="176" fontId="58" fillId="0" borderId="0" applyFont="0" applyFill="0" applyBorder="0" applyAlignment="0" applyProtection="0"/>
    <xf numFmtId="176" fontId="58" fillId="0" borderId="0" applyFont="0" applyFill="0" applyBorder="0" applyAlignment="0" applyProtection="0"/>
    <xf numFmtId="176" fontId="57" fillId="0" borderId="0" applyFont="0" applyFill="0" applyBorder="0" applyAlignment="0" applyProtection="0"/>
    <xf numFmtId="44" fontId="58" fillId="0" borderId="0" applyFont="0" applyFill="0" applyBorder="0" applyAlignment="0" applyProtection="0"/>
    <xf numFmtId="176" fontId="57" fillId="0" borderId="0" applyFont="0" applyFill="0" applyBorder="0" applyAlignment="0" applyProtection="0"/>
    <xf numFmtId="176" fontId="57" fillId="0" borderId="0" applyFont="0" applyFill="0" applyBorder="0" applyAlignment="0" applyProtection="0"/>
    <xf numFmtId="0" fontId="47" fillId="11" borderId="0" applyNumberFormat="0" applyBorder="0" applyAlignment="0" applyProtection="0"/>
    <xf numFmtId="0" fontId="66" fillId="60" borderId="0" applyNumberFormat="0" applyBorder="0" applyAlignment="0" applyProtection="0"/>
    <xf numFmtId="0" fontId="57" fillId="0" borderId="0"/>
    <xf numFmtId="0" fontId="57" fillId="0" borderId="0"/>
    <xf numFmtId="0" fontId="57" fillId="0" borderId="0"/>
    <xf numFmtId="39" fontId="75"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7" fillId="0" borderId="0"/>
    <xf numFmtId="0" fontId="57" fillId="0" borderId="0"/>
    <xf numFmtId="0" fontId="57" fillId="0" borderId="0"/>
    <xf numFmtId="0" fontId="7" fillId="0" borderId="0"/>
    <xf numFmtId="0" fontId="57" fillId="61" borderId="35" applyNumberFormat="0" applyFont="0" applyAlignment="0" applyProtection="0"/>
    <xf numFmtId="0" fontId="58" fillId="15" borderId="30" applyNumberFormat="0" applyFont="0" applyAlignment="0" applyProtection="0"/>
    <xf numFmtId="0" fontId="57" fillId="61" borderId="35" applyNumberFormat="0" applyFont="0" applyAlignment="0" applyProtection="0"/>
    <xf numFmtId="9" fontId="57" fillId="0" borderId="0" applyFont="0" applyFill="0" applyBorder="0" applyAlignment="0" applyProtection="0"/>
    <xf numFmtId="9" fontId="57" fillId="0" borderId="0" applyFont="0" applyFill="0" applyBorder="0" applyAlignment="0" applyProtection="0"/>
    <xf numFmtId="9" fontId="58" fillId="0" borderId="0" applyFont="0" applyFill="0" applyBorder="0" applyAlignment="0" applyProtection="0"/>
    <xf numFmtId="9" fontId="57" fillId="0" borderId="0" applyFont="0" applyFill="0" applyBorder="0" applyAlignment="0" applyProtection="0"/>
    <xf numFmtId="0" fontId="49" fillId="13" borderId="27" applyNumberFormat="0" applyAlignment="0" applyProtection="0"/>
    <xf numFmtId="0" fontId="67" fillId="54" borderId="36" applyNumberFormat="0" applyAlignment="0" applyProtection="0"/>
    <xf numFmtId="177" fontId="76" fillId="0" borderId="0">
      <protection locked="0"/>
    </xf>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0" fontId="53" fillId="0" borderId="0" applyNumberFormat="0" applyFill="0" applyBorder="0" applyAlignment="0" applyProtection="0"/>
    <xf numFmtId="0" fontId="68" fillId="0" borderId="0" applyNumberFormat="0" applyFill="0" applyBorder="0" applyAlignment="0" applyProtection="0"/>
    <xf numFmtId="0" fontId="54" fillId="0" borderId="0" applyNumberFormat="0" applyFill="0" applyBorder="0" applyAlignment="0" applyProtection="0"/>
    <xf numFmtId="0" fontId="69" fillId="0" borderId="0" applyNumberFormat="0" applyFill="0" applyBorder="0" applyAlignment="0" applyProtection="0"/>
    <xf numFmtId="0" fontId="42" fillId="0" borderId="23" applyNumberFormat="0" applyFill="0" applyAlignment="0" applyProtection="0"/>
    <xf numFmtId="0" fontId="71" fillId="0" borderId="37" applyNumberFormat="0" applyFill="0" applyAlignment="0" applyProtection="0"/>
    <xf numFmtId="0" fontId="43" fillId="0" borderId="24" applyNumberFormat="0" applyFill="0" applyAlignment="0" applyProtection="0"/>
    <xf numFmtId="0" fontId="72" fillId="0" borderId="38" applyNumberFormat="0" applyFill="0" applyAlignment="0" applyProtection="0"/>
    <xf numFmtId="0" fontId="44" fillId="0" borderId="25" applyNumberFormat="0" applyFill="0" applyAlignment="0" applyProtection="0"/>
    <xf numFmtId="0" fontId="73" fillId="0" borderId="39" applyNumberFormat="0" applyFill="0" applyAlignment="0" applyProtection="0"/>
    <xf numFmtId="0" fontId="44" fillId="0" borderId="0" applyNumberFormat="0" applyFill="0" applyBorder="0" applyAlignment="0" applyProtection="0"/>
    <xf numFmtId="0" fontId="73" fillId="0" borderId="0" applyNumberFormat="0" applyFill="0" applyBorder="0" applyAlignment="0" applyProtection="0"/>
    <xf numFmtId="0" fontId="78" fillId="0" borderId="0" applyNumberFormat="0" applyFill="0" applyBorder="0" applyAlignment="0" applyProtection="0"/>
    <xf numFmtId="0" fontId="70" fillId="0" borderId="0" applyNumberFormat="0" applyFill="0" applyBorder="0" applyAlignment="0" applyProtection="0"/>
    <xf numFmtId="0" fontId="55" fillId="0" borderId="31" applyNumberFormat="0" applyFill="0" applyAlignment="0" applyProtection="0"/>
    <xf numFmtId="0" fontId="74" fillId="0" borderId="40" applyNumberFormat="0" applyFill="0" applyAlignment="0" applyProtection="0"/>
    <xf numFmtId="178" fontId="77" fillId="0" borderId="0" applyFill="0" applyBorder="0" applyAlignment="0" applyProtection="0"/>
    <xf numFmtId="43" fontId="58" fillId="0" borderId="0" applyFont="0" applyFill="0" applyBorder="0" applyAlignment="0" applyProtection="0"/>
    <xf numFmtId="178" fontId="77" fillId="0" borderId="0" applyFill="0" applyBorder="0" applyAlignment="0" applyProtection="0"/>
    <xf numFmtId="43" fontId="5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58"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0" fontId="8" fillId="0" borderId="0"/>
    <xf numFmtId="9" fontId="7" fillId="0" borderId="0" applyFont="0" applyFill="0" applyBorder="0" applyAlignment="0" applyProtection="0"/>
    <xf numFmtId="0" fontId="81" fillId="0" borderId="0"/>
    <xf numFmtId="43" fontId="7" fillId="0" borderId="0" applyFont="0" applyFill="0" applyBorder="0" applyAlignment="0" applyProtection="0"/>
    <xf numFmtId="0" fontId="82" fillId="0" borderId="0"/>
    <xf numFmtId="43" fontId="82" fillId="0" borderId="0" applyFont="0" applyFill="0" applyBorder="0" applyAlignment="0" applyProtection="0"/>
    <xf numFmtId="0" fontId="57" fillId="0" borderId="0"/>
    <xf numFmtId="44" fontId="7" fillId="0" borderId="0" applyFont="0" applyFill="0" applyBorder="0" applyAlignment="0" applyProtection="0"/>
    <xf numFmtId="173" fontId="8" fillId="0" borderId="0" applyBorder="0" applyProtection="0"/>
    <xf numFmtId="0" fontId="57" fillId="0" borderId="0"/>
    <xf numFmtId="9" fontId="57" fillId="0" borderId="0" applyFont="0" applyFill="0" applyBorder="0" applyAlignment="0" applyProtection="0"/>
    <xf numFmtId="0" fontId="57" fillId="0" borderId="0"/>
    <xf numFmtId="0" fontId="7" fillId="0" borderId="0"/>
    <xf numFmtId="0" fontId="57" fillId="0" borderId="0"/>
    <xf numFmtId="0" fontId="74" fillId="0" borderId="50" applyNumberFormat="0" applyFill="0" applyAlignment="0" applyProtection="0"/>
    <xf numFmtId="0" fontId="67" fillId="54" borderId="49" applyNumberFormat="0" applyAlignment="0" applyProtection="0"/>
    <xf numFmtId="0" fontId="57" fillId="61" borderId="48" applyNumberFormat="0" applyFont="0" applyAlignment="0" applyProtection="0"/>
    <xf numFmtId="0" fontId="61" fillId="54" borderId="47" applyNumberFormat="0" applyAlignment="0" applyProtection="0"/>
    <xf numFmtId="0" fontId="57" fillId="61" borderId="48" applyNumberFormat="0" applyFont="0" applyAlignment="0" applyProtection="0"/>
    <xf numFmtId="0" fontId="64" fillId="45" borderId="47" applyNumberFormat="0" applyAlignment="0" applyProtection="0"/>
    <xf numFmtId="0" fontId="61" fillId="54" borderId="47" applyNumberFormat="0" applyAlignment="0" applyProtection="0"/>
    <xf numFmtId="0" fontId="64" fillId="45" borderId="47" applyNumberForma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74" fillId="0" borderId="50" applyNumberFormat="0" applyFill="0" applyAlignment="0" applyProtection="0"/>
    <xf numFmtId="0" fontId="74" fillId="0" borderId="54" applyNumberFormat="0" applyFill="0" applyAlignment="0" applyProtection="0"/>
    <xf numFmtId="0" fontId="67" fillId="54" borderId="49" applyNumberFormat="0" applyAlignment="0" applyProtection="0"/>
    <xf numFmtId="0" fontId="74" fillId="0" borderId="50" applyNumberFormat="0" applyFill="0" applyAlignment="0" applyProtection="0"/>
    <xf numFmtId="0" fontId="67" fillId="54" borderId="49" applyNumberFormat="0" applyAlignment="0" applyProtection="0"/>
    <xf numFmtId="0" fontId="57" fillId="61" borderId="48" applyNumberFormat="0" applyFont="0" applyAlignment="0" applyProtection="0"/>
    <xf numFmtId="0" fontId="61" fillId="54" borderId="47" applyNumberFormat="0" applyAlignment="0" applyProtection="0"/>
    <xf numFmtId="0" fontId="57" fillId="61" borderId="48" applyNumberFormat="0" applyFont="0" applyAlignment="0" applyProtection="0"/>
    <xf numFmtId="0" fontId="64" fillId="45" borderId="47" applyNumberFormat="0" applyAlignment="0" applyProtection="0"/>
    <xf numFmtId="0" fontId="61" fillId="54" borderId="47" applyNumberFormat="0" applyAlignment="0" applyProtection="0"/>
    <xf numFmtId="0" fontId="64" fillId="45" borderId="47" applyNumberForma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74" fillId="0" borderId="50" applyNumberFormat="0" applyFill="0" applyAlignment="0" applyProtection="0"/>
    <xf numFmtId="0" fontId="67" fillId="54" borderId="49" applyNumberFormat="0" applyAlignment="0" applyProtection="0"/>
    <xf numFmtId="0" fontId="57" fillId="61" borderId="48" applyNumberFormat="0" applyFont="0" applyAlignment="0" applyProtection="0"/>
    <xf numFmtId="0" fontId="61" fillId="54" borderId="47" applyNumberFormat="0" applyAlignment="0" applyProtection="0"/>
    <xf numFmtId="0" fontId="57" fillId="61" borderId="48" applyNumberFormat="0" applyFont="0" applyAlignment="0" applyProtection="0"/>
    <xf numFmtId="0" fontId="64" fillId="45" borderId="47" applyNumberFormat="0" applyAlignment="0" applyProtection="0"/>
    <xf numFmtId="0" fontId="61" fillId="54" borderId="47" applyNumberFormat="0" applyAlignment="0" applyProtection="0"/>
    <xf numFmtId="0" fontId="64" fillId="45" borderId="47" applyNumberForma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74" fillId="0" borderId="50" applyNumberFormat="0" applyFill="0" applyAlignment="0" applyProtection="0"/>
    <xf numFmtId="0" fontId="67" fillId="54" borderId="49" applyNumberFormat="0" applyAlignment="0" applyProtection="0"/>
    <xf numFmtId="0" fontId="57" fillId="61" borderId="48" applyNumberFormat="0" applyFont="0" applyAlignment="0" applyProtection="0"/>
    <xf numFmtId="0" fontId="61" fillId="54" borderId="47" applyNumberFormat="0" applyAlignment="0" applyProtection="0"/>
    <xf numFmtId="0" fontId="57" fillId="61" borderId="48" applyNumberFormat="0" applyFont="0" applyAlignment="0" applyProtection="0"/>
    <xf numFmtId="0" fontId="64" fillId="45" borderId="47" applyNumberFormat="0" applyAlignment="0" applyProtection="0"/>
    <xf numFmtId="0" fontId="61" fillId="54" borderId="47" applyNumberFormat="0" applyAlignment="0" applyProtection="0"/>
    <xf numFmtId="0" fontId="64" fillId="45" borderId="47" applyNumberForma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74" fillId="0" borderId="50" applyNumberFormat="0" applyFill="0" applyAlignment="0" applyProtection="0"/>
    <xf numFmtId="0" fontId="67" fillId="54" borderId="49" applyNumberFormat="0" applyAlignment="0" applyProtection="0"/>
    <xf numFmtId="0" fontId="57" fillId="61" borderId="48" applyNumberFormat="0" applyFont="0" applyAlignment="0" applyProtection="0"/>
    <xf numFmtId="0" fontId="61" fillId="54" borderId="47" applyNumberFormat="0" applyAlignment="0" applyProtection="0"/>
    <xf numFmtId="0" fontId="57" fillId="61" borderId="48" applyNumberFormat="0" applyFont="0" applyAlignment="0" applyProtection="0"/>
    <xf numFmtId="0" fontId="64" fillId="45" borderId="47" applyNumberFormat="0" applyAlignment="0" applyProtection="0"/>
    <xf numFmtId="0" fontId="61" fillId="54" borderId="47" applyNumberFormat="0" applyAlignment="0" applyProtection="0"/>
    <xf numFmtId="0" fontId="64" fillId="45" borderId="47" applyNumberForma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74" fillId="0" borderId="50" applyNumberFormat="0" applyFill="0" applyAlignment="0" applyProtection="0"/>
    <xf numFmtId="0" fontId="67" fillId="54" borderId="49" applyNumberFormat="0" applyAlignment="0" applyProtection="0"/>
    <xf numFmtId="0" fontId="57" fillId="61" borderId="48" applyNumberFormat="0" applyFont="0" applyAlignment="0" applyProtection="0"/>
    <xf numFmtId="0" fontId="61" fillId="54" borderId="47" applyNumberFormat="0" applyAlignment="0" applyProtection="0"/>
    <xf numFmtId="0" fontId="57" fillId="61" borderId="48" applyNumberFormat="0" applyFont="0" applyAlignment="0" applyProtection="0"/>
    <xf numFmtId="0" fontId="64" fillId="45" borderId="47" applyNumberFormat="0" applyAlignment="0" applyProtection="0"/>
    <xf numFmtId="0" fontId="61" fillId="54" borderId="47" applyNumberFormat="0" applyAlignment="0" applyProtection="0"/>
    <xf numFmtId="0" fontId="64" fillId="45" borderId="47" applyNumberForma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74" fillId="0" borderId="50" applyNumberFormat="0" applyFill="0" applyAlignment="0" applyProtection="0"/>
    <xf numFmtId="0" fontId="67" fillId="54" borderId="49" applyNumberFormat="0" applyAlignment="0" applyProtection="0"/>
    <xf numFmtId="0" fontId="57" fillId="61" borderId="48" applyNumberFormat="0" applyFont="0" applyAlignment="0" applyProtection="0"/>
    <xf numFmtId="0" fontId="61" fillId="54" borderId="47" applyNumberFormat="0" applyAlignment="0" applyProtection="0"/>
    <xf numFmtId="0" fontId="57" fillId="61" borderId="48" applyNumberFormat="0" applyFont="0" applyAlignment="0" applyProtection="0"/>
    <xf numFmtId="0" fontId="64" fillId="45" borderId="47" applyNumberFormat="0" applyAlignment="0" applyProtection="0"/>
    <xf numFmtId="0" fontId="61" fillId="54" borderId="47" applyNumberFormat="0" applyAlignment="0" applyProtection="0"/>
    <xf numFmtId="0" fontId="64" fillId="45" borderId="47" applyNumberForma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74" fillId="0" borderId="50" applyNumberFormat="0" applyFill="0" applyAlignment="0" applyProtection="0"/>
    <xf numFmtId="0" fontId="67" fillId="54" borderId="49" applyNumberFormat="0" applyAlignment="0" applyProtection="0"/>
    <xf numFmtId="0" fontId="57" fillId="61" borderId="48" applyNumberFormat="0" applyFont="0" applyAlignment="0" applyProtection="0"/>
    <xf numFmtId="0" fontId="61" fillId="54" borderId="47" applyNumberFormat="0" applyAlignment="0" applyProtection="0"/>
    <xf numFmtId="0" fontId="57" fillId="61" borderId="48" applyNumberFormat="0" applyFont="0" applyAlignment="0" applyProtection="0"/>
    <xf numFmtId="0" fontId="64" fillId="45" borderId="47" applyNumberFormat="0" applyAlignment="0" applyProtection="0"/>
    <xf numFmtId="0" fontId="61" fillId="54" borderId="47" applyNumberFormat="0" applyAlignment="0" applyProtection="0"/>
    <xf numFmtId="0" fontId="64" fillId="45" borderId="47" applyNumberForma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57" fillId="61" borderId="48" applyNumberFormat="0" applyFont="0" applyAlignment="0" applyProtection="0"/>
    <xf numFmtId="0" fontId="67" fillId="54" borderId="49" applyNumberFormat="0" applyAlignment="0" applyProtection="0"/>
    <xf numFmtId="0" fontId="74" fillId="0" borderId="50" applyNumberFormat="0" applyFill="0" applyAlignment="0" applyProtection="0"/>
    <xf numFmtId="0" fontId="57" fillId="61" borderId="48" applyNumberFormat="0" applyFont="0" applyAlignment="0" applyProtection="0"/>
    <xf numFmtId="0" fontId="57" fillId="61" borderId="48" applyNumberFormat="0" applyFont="0" applyAlignment="0" applyProtection="0"/>
    <xf numFmtId="0" fontId="61" fillId="54" borderId="51" applyNumberFormat="0" applyAlignment="0" applyProtection="0"/>
    <xf numFmtId="0" fontId="57" fillId="61" borderId="48" applyNumberFormat="0" applyFont="0" applyAlignment="0" applyProtection="0"/>
    <xf numFmtId="0" fontId="64" fillId="45" borderId="51" applyNumberFormat="0" applyAlignment="0" applyProtection="0"/>
    <xf numFmtId="0" fontId="57" fillId="61" borderId="52" applyNumberFormat="0" applyFont="0" applyAlignment="0" applyProtection="0"/>
    <xf numFmtId="0" fontId="67" fillId="54" borderId="53" applyNumberFormat="0" applyAlignment="0" applyProtection="0"/>
    <xf numFmtId="0" fontId="74" fillId="0" borderId="54" applyNumberFormat="0" applyFill="0" applyAlignment="0" applyProtection="0"/>
    <xf numFmtId="0" fontId="57" fillId="61" borderId="48" applyNumberFormat="0" applyFont="0" applyAlignment="0" applyProtection="0"/>
    <xf numFmtId="0" fontId="57" fillId="61" borderId="48" applyNumberFormat="0" applyFont="0" applyAlignment="0" applyProtection="0"/>
    <xf numFmtId="0" fontId="57" fillId="61" borderId="52" applyNumberFormat="0" applyFont="0" applyAlignment="0" applyProtection="0"/>
    <xf numFmtId="0" fontId="67" fillId="54" borderId="53" applyNumberFormat="0" applyAlignment="0" applyProtection="0"/>
    <xf numFmtId="0" fontId="57" fillId="61" borderId="52" applyNumberFormat="0" applyFont="0" applyAlignment="0" applyProtection="0"/>
    <xf numFmtId="0" fontId="61" fillId="54" borderId="51" applyNumberFormat="0" applyAlignment="0" applyProtection="0"/>
    <xf numFmtId="0" fontId="57" fillId="61" borderId="52" applyNumberFormat="0" applyFont="0" applyAlignment="0" applyProtection="0"/>
    <xf numFmtId="0" fontId="64" fillId="45" borderId="51" applyNumberFormat="0" applyAlignment="0" applyProtection="0"/>
    <xf numFmtId="0" fontId="61" fillId="54" borderId="51" applyNumberFormat="0" applyAlignment="0" applyProtection="0"/>
    <xf numFmtId="0" fontId="64" fillId="45" borderId="51" applyNumberFormat="0" applyAlignment="0" applyProtection="0"/>
    <xf numFmtId="0" fontId="57" fillId="61" borderId="52" applyNumberFormat="0" applyFont="0" applyAlignment="0" applyProtection="0"/>
    <xf numFmtId="0" fontId="67" fillId="54" borderId="53" applyNumberFormat="0" applyAlignment="0" applyProtection="0"/>
    <xf numFmtId="0" fontId="74" fillId="0" borderId="54" applyNumberFormat="0" applyFill="0" applyAlignment="0" applyProtection="0"/>
    <xf numFmtId="0" fontId="57" fillId="61" borderId="52" applyNumberFormat="0" applyFont="0" applyAlignment="0" applyProtection="0"/>
    <xf numFmtId="0" fontId="57" fillId="61" borderId="52" applyNumberFormat="0" applyFont="0" applyAlignment="0" applyProtection="0"/>
    <xf numFmtId="0" fontId="67" fillId="54" borderId="53" applyNumberFormat="0" applyAlignment="0" applyProtection="0"/>
    <xf numFmtId="0" fontId="74" fillId="0" borderId="54" applyNumberFormat="0" applyFill="0" applyAlignment="0" applyProtection="0"/>
    <xf numFmtId="0" fontId="57" fillId="61" borderId="52" applyNumberFormat="0" applyFont="0" applyAlignment="0" applyProtection="0"/>
    <xf numFmtId="0" fontId="57" fillId="0" borderId="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74" fillId="0" borderId="58" applyNumberFormat="0" applyFill="0" applyAlignment="0" applyProtection="0"/>
    <xf numFmtId="0" fontId="67" fillId="54" borderId="57" applyNumberForma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74" fillId="0" borderId="58" applyNumberFormat="0" applyFill="0" applyAlignment="0" applyProtection="0"/>
    <xf numFmtId="0" fontId="67" fillId="54" borderId="57" applyNumberForma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74" fillId="0" borderId="58" applyNumberFormat="0" applyFill="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57" fillId="61" borderId="56" applyNumberFormat="0" applyFont="0" applyAlignment="0" applyProtection="0"/>
    <xf numFmtId="0" fontId="61" fillId="54" borderId="55" applyNumberFormat="0" applyAlignment="0" applyProtection="0"/>
    <xf numFmtId="0" fontId="57" fillId="61" borderId="56" applyNumberFormat="0" applyFont="0" applyAlignment="0" applyProtection="0"/>
    <xf numFmtId="0" fontId="64" fillId="45" borderId="55" applyNumberFormat="0" applyAlignment="0" applyProtection="0"/>
    <xf numFmtId="0" fontId="61" fillId="54" borderId="55" applyNumberFormat="0" applyAlignment="0" applyProtection="0"/>
    <xf numFmtId="0" fontId="64" fillId="45" borderId="55" applyNumberForma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0" fontId="57" fillId="61" borderId="56" applyNumberFormat="0" applyFont="0" applyAlignment="0" applyProtection="0"/>
    <xf numFmtId="0" fontId="67" fillId="54" borderId="57" applyNumberFormat="0" applyAlignment="0" applyProtection="0"/>
    <xf numFmtId="0" fontId="74" fillId="0" borderId="58" applyNumberFormat="0" applyFill="0" applyAlignment="0" applyProtection="0"/>
    <xf numFmtId="0" fontId="57" fillId="61" borderId="56" applyNumberFormat="0" applyFont="0" applyAlignment="0" applyProtection="0"/>
    <xf numFmtId="44" fontId="7" fillId="0" borderId="0" applyFont="0" applyFill="0" applyBorder="0" applyAlignment="0" applyProtection="0"/>
    <xf numFmtId="0" fontId="7" fillId="0" borderId="0"/>
    <xf numFmtId="0" fontId="7" fillId="0" borderId="0"/>
    <xf numFmtId="0" fontId="5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61" fillId="54" borderId="59" applyNumberFormat="0" applyAlignment="0" applyProtection="0"/>
    <xf numFmtId="0" fontId="64" fillId="45" borderId="59" applyNumberFormat="0" applyAlignment="0" applyProtection="0"/>
    <xf numFmtId="0" fontId="57" fillId="61" borderId="60" applyNumberFormat="0" applyFont="0" applyAlignment="0" applyProtection="0"/>
    <xf numFmtId="0" fontId="57" fillId="61" borderId="60" applyNumberFormat="0" applyFont="0" applyAlignment="0" applyProtection="0"/>
    <xf numFmtId="0" fontId="67" fillId="54" borderId="61" applyNumberFormat="0" applyAlignment="0" applyProtection="0"/>
    <xf numFmtId="0" fontId="74" fillId="0" borderId="62" applyNumberFormat="0" applyFill="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74" fillId="0" borderId="67" applyNumberFormat="0" applyFill="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7" fillId="54" borderId="61"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74" fillId="0" borderId="67" applyNumberFormat="0" applyFill="0" applyAlignment="0" applyProtection="0"/>
    <xf numFmtId="0" fontId="67" fillId="54" borderId="66" applyNumberForma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74" fillId="0" borderId="67" applyNumberFormat="0" applyFill="0" applyAlignment="0" applyProtection="0"/>
    <xf numFmtId="0" fontId="67" fillId="54" borderId="66" applyNumberForma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74" fillId="0" borderId="67" applyNumberFormat="0" applyFill="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57" fillId="61" borderId="65" applyNumberFormat="0" applyFont="0" applyAlignment="0" applyProtection="0"/>
    <xf numFmtId="0" fontId="61" fillId="54" borderId="64" applyNumberFormat="0" applyAlignment="0" applyProtection="0"/>
    <xf numFmtId="0" fontId="57" fillId="61" borderId="65" applyNumberFormat="0" applyFont="0" applyAlignment="0" applyProtection="0"/>
    <xf numFmtId="0" fontId="64" fillId="45" borderId="64" applyNumberFormat="0" applyAlignment="0" applyProtection="0"/>
    <xf numFmtId="0" fontId="61" fillId="54" borderId="64" applyNumberFormat="0" applyAlignment="0" applyProtection="0"/>
    <xf numFmtId="0" fontId="64" fillId="45" borderId="64" applyNumberForma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57" fillId="61" borderId="65" applyNumberFormat="0" applyFont="0" applyAlignment="0" applyProtection="0"/>
    <xf numFmtId="0" fontId="67" fillId="54" borderId="66" applyNumberFormat="0" applyAlignment="0" applyProtection="0"/>
    <xf numFmtId="0" fontId="74" fillId="0" borderId="67" applyNumberFormat="0" applyFill="0" applyAlignment="0" applyProtection="0"/>
    <xf numFmtId="0" fontId="57" fillId="61" borderId="65" applyNumberFormat="0" applyFont="0" applyAlignment="0" applyProtection="0"/>
    <xf numFmtId="0" fontId="6" fillId="0" borderId="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74" fillId="0" borderId="83" applyNumberFormat="0" applyFill="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7" fillId="54" borderId="82" applyNumberFormat="0" applyAlignment="0" applyProtection="0"/>
    <xf numFmtId="0" fontId="57" fillId="61" borderId="81" applyNumberFormat="0" applyFont="0" applyAlignment="0" applyProtection="0"/>
    <xf numFmtId="0" fontId="57" fillId="61" borderId="81" applyNumberFormat="0" applyFont="0" applyAlignment="0" applyProtection="0"/>
    <xf numFmtId="44" fontId="58" fillId="0" borderId="0" applyFont="0" applyFill="0" applyBorder="0" applyAlignment="0" applyProtection="0"/>
    <xf numFmtId="0" fontId="64" fillId="45" borderId="80" applyNumberFormat="0" applyAlignment="0" applyProtection="0"/>
    <xf numFmtId="0" fontId="6" fillId="0" borderId="0"/>
    <xf numFmtId="0" fontId="6" fillId="0" borderId="0"/>
    <xf numFmtId="0" fontId="61" fillId="54" borderId="80" applyNumberFormat="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5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8"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82" fillId="0" borderId="0" applyFont="0" applyFill="0" applyBorder="0" applyAlignment="0" applyProtection="0"/>
    <xf numFmtId="44" fontId="6" fillId="0" borderId="0" applyFont="0" applyFill="0" applyBorder="0" applyAlignment="0" applyProtection="0"/>
    <xf numFmtId="0" fontId="6" fillId="0" borderId="0"/>
    <xf numFmtId="0" fontId="74" fillId="0" borderId="75" applyNumberFormat="0" applyFill="0" applyAlignment="0" applyProtection="0"/>
    <xf numFmtId="0" fontId="74" fillId="0" borderId="75" applyNumberFormat="0" applyFill="0" applyAlignment="0" applyProtection="0"/>
    <xf numFmtId="0" fontId="67" fillId="54" borderId="74" applyNumberFormat="0" applyAlignment="0" applyProtection="0"/>
    <xf numFmtId="0" fontId="74" fillId="0" borderId="75" applyNumberFormat="0" applyFill="0" applyAlignment="0" applyProtection="0"/>
    <xf numFmtId="0" fontId="67" fillId="54" borderId="74" applyNumberFormat="0" applyAlignment="0" applyProtection="0"/>
    <xf numFmtId="0" fontId="57" fillId="61" borderId="73" applyNumberFormat="0" applyFont="0" applyAlignment="0" applyProtection="0"/>
    <xf numFmtId="0" fontId="61" fillId="54" borderId="72" applyNumberFormat="0" applyAlignment="0" applyProtection="0"/>
    <xf numFmtId="0" fontId="57" fillId="61" borderId="73" applyNumberFormat="0" applyFont="0" applyAlignment="0" applyProtection="0"/>
    <xf numFmtId="0" fontId="64" fillId="45" borderId="72" applyNumberFormat="0" applyAlignment="0" applyProtection="0"/>
    <xf numFmtId="0" fontId="61" fillId="54" borderId="72" applyNumberFormat="0" applyAlignment="0" applyProtection="0"/>
    <xf numFmtId="0" fontId="64" fillId="45" borderId="72" applyNumberForma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74" fillId="0" borderId="75" applyNumberFormat="0" applyFill="0" applyAlignment="0" applyProtection="0"/>
    <xf numFmtId="0" fontId="67" fillId="54" borderId="74" applyNumberFormat="0" applyAlignment="0" applyProtection="0"/>
    <xf numFmtId="0" fontId="57" fillId="61" borderId="73" applyNumberFormat="0" applyFont="0" applyAlignment="0" applyProtection="0"/>
    <xf numFmtId="0" fontId="61" fillId="54" borderId="72" applyNumberFormat="0" applyAlignment="0" applyProtection="0"/>
    <xf numFmtId="0" fontId="57" fillId="61" borderId="73" applyNumberFormat="0" applyFont="0" applyAlignment="0" applyProtection="0"/>
    <xf numFmtId="0" fontId="64" fillId="45" borderId="72" applyNumberFormat="0" applyAlignment="0" applyProtection="0"/>
    <xf numFmtId="0" fontId="61" fillId="54" borderId="72" applyNumberFormat="0" applyAlignment="0" applyProtection="0"/>
    <xf numFmtId="0" fontId="64" fillId="45" borderId="72" applyNumberForma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74" fillId="0" borderId="75" applyNumberFormat="0" applyFill="0" applyAlignment="0" applyProtection="0"/>
    <xf numFmtId="0" fontId="67" fillId="54" borderId="74" applyNumberFormat="0" applyAlignment="0" applyProtection="0"/>
    <xf numFmtId="0" fontId="57" fillId="61" borderId="73" applyNumberFormat="0" applyFont="0" applyAlignment="0" applyProtection="0"/>
    <xf numFmtId="0" fontId="61" fillId="54" borderId="72" applyNumberFormat="0" applyAlignment="0" applyProtection="0"/>
    <xf numFmtId="0" fontId="57" fillId="61" borderId="73" applyNumberFormat="0" applyFont="0" applyAlignment="0" applyProtection="0"/>
    <xf numFmtId="0" fontId="64" fillId="45" borderId="72" applyNumberFormat="0" applyAlignment="0" applyProtection="0"/>
    <xf numFmtId="0" fontId="61" fillId="54" borderId="72" applyNumberFormat="0" applyAlignment="0" applyProtection="0"/>
    <xf numFmtId="0" fontId="64" fillId="45" borderId="72" applyNumberForma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74" fillId="0" borderId="75" applyNumberFormat="0" applyFill="0" applyAlignment="0" applyProtection="0"/>
    <xf numFmtId="0" fontId="67" fillId="54" borderId="74" applyNumberFormat="0" applyAlignment="0" applyProtection="0"/>
    <xf numFmtId="0" fontId="57" fillId="61" borderId="73" applyNumberFormat="0" applyFont="0" applyAlignment="0" applyProtection="0"/>
    <xf numFmtId="0" fontId="61" fillId="54" borderId="72" applyNumberFormat="0" applyAlignment="0" applyProtection="0"/>
    <xf numFmtId="0" fontId="57" fillId="61" borderId="73" applyNumberFormat="0" applyFont="0" applyAlignment="0" applyProtection="0"/>
    <xf numFmtId="0" fontId="64" fillId="45" borderId="72" applyNumberFormat="0" applyAlignment="0" applyProtection="0"/>
    <xf numFmtId="0" fontId="61" fillId="54" borderId="72" applyNumberFormat="0" applyAlignment="0" applyProtection="0"/>
    <xf numFmtId="0" fontId="64" fillId="45" borderId="72" applyNumberForma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74" fillId="0" borderId="75" applyNumberFormat="0" applyFill="0" applyAlignment="0" applyProtection="0"/>
    <xf numFmtId="0" fontId="67" fillId="54" borderId="74" applyNumberFormat="0" applyAlignment="0" applyProtection="0"/>
    <xf numFmtId="0" fontId="57" fillId="61" borderId="73" applyNumberFormat="0" applyFont="0" applyAlignment="0" applyProtection="0"/>
    <xf numFmtId="0" fontId="61" fillId="54" borderId="72" applyNumberFormat="0" applyAlignment="0" applyProtection="0"/>
    <xf numFmtId="0" fontId="57" fillId="61" borderId="73" applyNumberFormat="0" applyFont="0" applyAlignment="0" applyProtection="0"/>
    <xf numFmtId="0" fontId="64" fillId="45" borderId="72" applyNumberFormat="0" applyAlignment="0" applyProtection="0"/>
    <xf numFmtId="0" fontId="61" fillId="54" borderId="72" applyNumberFormat="0" applyAlignment="0" applyProtection="0"/>
    <xf numFmtId="0" fontId="64" fillId="45" borderId="72" applyNumberForma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74" fillId="0" borderId="75" applyNumberFormat="0" applyFill="0" applyAlignment="0" applyProtection="0"/>
    <xf numFmtId="0" fontId="67" fillId="54" borderId="74" applyNumberFormat="0" applyAlignment="0" applyProtection="0"/>
    <xf numFmtId="0" fontId="57" fillId="61" borderId="73" applyNumberFormat="0" applyFont="0" applyAlignment="0" applyProtection="0"/>
    <xf numFmtId="0" fontId="61" fillId="54" borderId="72" applyNumberFormat="0" applyAlignment="0" applyProtection="0"/>
    <xf numFmtId="0" fontId="57" fillId="61" borderId="73" applyNumberFormat="0" applyFont="0" applyAlignment="0" applyProtection="0"/>
    <xf numFmtId="0" fontId="64" fillId="45" borderId="72" applyNumberFormat="0" applyAlignment="0" applyProtection="0"/>
    <xf numFmtId="0" fontId="61" fillId="54" borderId="72" applyNumberFormat="0" applyAlignment="0" applyProtection="0"/>
    <xf numFmtId="0" fontId="64" fillId="45" borderId="72" applyNumberForma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74" fillId="0" borderId="75" applyNumberFormat="0" applyFill="0" applyAlignment="0" applyProtection="0"/>
    <xf numFmtId="0" fontId="67" fillId="54" borderId="74" applyNumberFormat="0" applyAlignment="0" applyProtection="0"/>
    <xf numFmtId="0" fontId="57" fillId="61" borderId="73" applyNumberFormat="0" applyFont="0" applyAlignment="0" applyProtection="0"/>
    <xf numFmtId="0" fontId="61" fillId="54" borderId="72" applyNumberFormat="0" applyAlignment="0" applyProtection="0"/>
    <xf numFmtId="0" fontId="57" fillId="61" borderId="73" applyNumberFormat="0" applyFont="0" applyAlignment="0" applyProtection="0"/>
    <xf numFmtId="0" fontId="64" fillId="45" borderId="72" applyNumberFormat="0" applyAlignment="0" applyProtection="0"/>
    <xf numFmtId="0" fontId="61" fillId="54" borderId="72" applyNumberFormat="0" applyAlignment="0" applyProtection="0"/>
    <xf numFmtId="0" fontId="64" fillId="45" borderId="72" applyNumberForma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57" fillId="61" borderId="73" applyNumberFormat="0" applyFont="0" applyAlignment="0" applyProtection="0"/>
    <xf numFmtId="0" fontId="61" fillId="54" borderId="72" applyNumberFormat="0" applyAlignment="0" applyProtection="0"/>
    <xf numFmtId="0" fontId="57" fillId="61" borderId="73" applyNumberFormat="0" applyFont="0" applyAlignment="0" applyProtection="0"/>
    <xf numFmtId="0" fontId="64" fillId="45" borderId="72" applyNumberForma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57" fillId="61" borderId="73" applyNumberFormat="0" applyFont="0" applyAlignment="0" applyProtection="0"/>
    <xf numFmtId="0" fontId="57" fillId="61" borderId="73" applyNumberFormat="0" applyFont="0" applyAlignment="0" applyProtection="0"/>
    <xf numFmtId="0" fontId="67" fillId="54" borderId="74" applyNumberFormat="0" applyAlignment="0" applyProtection="0"/>
    <xf numFmtId="0" fontId="57" fillId="61" borderId="73" applyNumberFormat="0" applyFont="0" applyAlignment="0" applyProtection="0"/>
    <xf numFmtId="0" fontId="61" fillId="54" borderId="72" applyNumberFormat="0" applyAlignment="0" applyProtection="0"/>
    <xf numFmtId="0" fontId="57" fillId="61" borderId="73" applyNumberFormat="0" applyFont="0" applyAlignment="0" applyProtection="0"/>
    <xf numFmtId="0" fontId="64" fillId="45" borderId="72" applyNumberFormat="0" applyAlignment="0" applyProtection="0"/>
    <xf numFmtId="0" fontId="61" fillId="54" borderId="72" applyNumberFormat="0" applyAlignment="0" applyProtection="0"/>
    <xf numFmtId="0" fontId="64" fillId="45" borderId="72" applyNumberForma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57" fillId="61" borderId="73" applyNumberFormat="0" applyFont="0" applyAlignment="0" applyProtection="0"/>
    <xf numFmtId="0" fontId="67" fillId="54" borderId="74" applyNumberFormat="0" applyAlignment="0" applyProtection="0"/>
    <xf numFmtId="0" fontId="74" fillId="0" borderId="75" applyNumberFormat="0" applyFill="0" applyAlignment="0" applyProtection="0"/>
    <xf numFmtId="0" fontId="57" fillId="61" borderId="73"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74" fillId="0" borderId="79" applyNumberFormat="0" applyFill="0" applyAlignment="0" applyProtection="0"/>
    <xf numFmtId="0" fontId="67" fillId="54" borderId="78" applyNumberForma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74" fillId="0" borderId="79" applyNumberFormat="0" applyFill="0" applyAlignment="0" applyProtection="0"/>
    <xf numFmtId="0" fontId="67" fillId="54" borderId="78" applyNumberForma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74" fillId="0" borderId="79" applyNumberFormat="0" applyFill="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57" fillId="61" borderId="77" applyNumberFormat="0" applyFont="0" applyAlignment="0" applyProtection="0"/>
    <xf numFmtId="0" fontId="61" fillId="54" borderId="76" applyNumberFormat="0" applyAlignment="0" applyProtection="0"/>
    <xf numFmtId="0" fontId="57" fillId="61" borderId="77" applyNumberFormat="0" applyFont="0" applyAlignment="0" applyProtection="0"/>
    <xf numFmtId="0" fontId="64" fillId="45" borderId="76" applyNumberFormat="0" applyAlignment="0" applyProtection="0"/>
    <xf numFmtId="0" fontId="61" fillId="54" borderId="76" applyNumberFormat="0" applyAlignment="0" applyProtection="0"/>
    <xf numFmtId="0" fontId="64" fillId="45" borderId="76" applyNumberForma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0" fontId="57" fillId="61" borderId="77" applyNumberFormat="0" applyFont="0" applyAlignment="0" applyProtection="0"/>
    <xf numFmtId="0" fontId="67" fillId="54" borderId="78" applyNumberFormat="0" applyAlignment="0" applyProtection="0"/>
    <xf numFmtId="0" fontId="74" fillId="0" borderId="79" applyNumberFormat="0" applyFill="0" applyAlignment="0" applyProtection="0"/>
    <xf numFmtId="0" fontId="57" fillId="61" borderId="77" applyNumberFormat="0" applyFont="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90" fillId="0" borderId="0"/>
    <xf numFmtId="9" fontId="90" fillId="0" borderId="0" applyFont="0" applyFill="0" applyBorder="0" applyAlignment="0" applyProtection="0"/>
    <xf numFmtId="0" fontId="74" fillId="0" borderId="87" applyNumberFormat="0" applyFill="0" applyAlignment="0" applyProtection="0"/>
    <xf numFmtId="0" fontId="67" fillId="54" borderId="86" applyNumberFormat="0" applyAlignment="0" applyProtection="0"/>
    <xf numFmtId="0" fontId="57" fillId="61" borderId="85" applyNumberFormat="0" applyFont="0" applyAlignment="0" applyProtection="0"/>
    <xf numFmtId="0" fontId="61" fillId="54" borderId="84" applyNumberFormat="0" applyAlignment="0" applyProtection="0"/>
    <xf numFmtId="0" fontId="57" fillId="61" borderId="85" applyNumberFormat="0" applyFont="0" applyAlignment="0" applyProtection="0"/>
    <xf numFmtId="0" fontId="64" fillId="45" borderId="84" applyNumberFormat="0" applyAlignment="0" applyProtection="0"/>
    <xf numFmtId="0" fontId="61" fillId="54" borderId="84" applyNumberFormat="0" applyAlignment="0" applyProtection="0"/>
    <xf numFmtId="0" fontId="64" fillId="45" borderId="84" applyNumberFormat="0" applyAlignment="0" applyProtection="0"/>
    <xf numFmtId="0" fontId="57" fillId="61" borderId="85" applyNumberFormat="0" applyFont="0" applyAlignment="0" applyProtection="0"/>
    <xf numFmtId="0" fontId="67" fillId="54" borderId="86" applyNumberFormat="0" applyAlignment="0" applyProtection="0"/>
    <xf numFmtId="0" fontId="74" fillId="0" borderId="87" applyNumberFormat="0" applyFill="0" applyAlignment="0" applyProtection="0"/>
    <xf numFmtId="0" fontId="57" fillId="61" borderId="85" applyNumberFormat="0" applyFont="0" applyAlignment="0" applyProtection="0"/>
    <xf numFmtId="0" fontId="57" fillId="61" borderId="85" applyNumberFormat="0" applyFont="0" applyAlignment="0" applyProtection="0"/>
    <xf numFmtId="0" fontId="67" fillId="54" borderId="86" applyNumberFormat="0" applyAlignment="0" applyProtection="0"/>
    <xf numFmtId="0" fontId="74" fillId="0" borderId="87" applyNumberFormat="0" applyFill="0" applyAlignment="0" applyProtection="0"/>
    <xf numFmtId="0" fontId="57" fillId="61" borderId="85" applyNumberFormat="0" applyFont="0" applyAlignment="0" applyProtection="0"/>
    <xf numFmtId="0" fontId="74" fillId="0" borderId="91" applyNumberFormat="0" applyFill="0" applyAlignment="0" applyProtection="0"/>
    <xf numFmtId="0" fontId="74" fillId="0" borderId="91" applyNumberFormat="0" applyFill="0" applyAlignment="0" applyProtection="0"/>
    <xf numFmtId="0" fontId="67" fillId="54" borderId="90" applyNumberForma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74" fillId="0" borderId="91" applyNumberFormat="0" applyFill="0" applyAlignment="0" applyProtection="0"/>
    <xf numFmtId="0" fontId="67" fillId="54" borderId="90" applyNumberForma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74" fillId="0" borderId="91" applyNumberFormat="0" applyFill="0" applyAlignment="0" applyProtection="0"/>
    <xf numFmtId="0" fontId="67" fillId="54" borderId="90" applyNumberForma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1" applyNumberFormat="0" applyFill="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57" fillId="61" borderId="89" applyNumberFormat="0" applyFont="0" applyAlignment="0" applyProtection="0"/>
    <xf numFmtId="0" fontId="61" fillId="54" borderId="88" applyNumberFormat="0" applyAlignment="0" applyProtection="0"/>
    <xf numFmtId="0" fontId="57" fillId="61" borderId="89" applyNumberFormat="0" applyFont="0" applyAlignment="0" applyProtection="0"/>
    <xf numFmtId="0" fontId="64" fillId="45" borderId="88" applyNumberFormat="0" applyAlignment="0" applyProtection="0"/>
    <xf numFmtId="0" fontId="61" fillId="54" borderId="88" applyNumberFormat="0" applyAlignment="0" applyProtection="0"/>
    <xf numFmtId="0" fontId="64" fillId="45" borderId="88" applyNumberForma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57" fillId="61" borderId="89" applyNumberFormat="0" applyFont="0" applyAlignment="0" applyProtection="0"/>
    <xf numFmtId="0" fontId="67" fillId="54" borderId="90" applyNumberFormat="0" applyAlignment="0" applyProtection="0"/>
    <xf numFmtId="0" fontId="74" fillId="0" borderId="91" applyNumberFormat="0" applyFill="0" applyAlignment="0" applyProtection="0"/>
    <xf numFmtId="0" fontId="57" fillId="61" borderId="89" applyNumberFormat="0" applyFont="0" applyAlignment="0" applyProtection="0"/>
    <xf numFmtId="0" fontId="74" fillId="0" borderId="95" applyNumberFormat="0" applyFill="0" applyAlignment="0" applyProtection="0"/>
    <xf numFmtId="0" fontId="67" fillId="54" borderId="94" applyNumberFormat="0" applyAlignment="0" applyProtection="0"/>
    <xf numFmtId="0" fontId="57" fillId="61" borderId="93" applyNumberFormat="0" applyFont="0" applyAlignment="0" applyProtection="0"/>
    <xf numFmtId="0" fontId="61" fillId="54" borderId="92" applyNumberFormat="0" applyAlignment="0" applyProtection="0"/>
    <xf numFmtId="0" fontId="57" fillId="61" borderId="93" applyNumberFormat="0" applyFont="0" applyAlignment="0" applyProtection="0"/>
    <xf numFmtId="0" fontId="64" fillId="45" borderId="92" applyNumberFormat="0" applyAlignment="0" applyProtection="0"/>
    <xf numFmtId="0" fontId="61" fillId="54" borderId="92" applyNumberFormat="0" applyAlignment="0" applyProtection="0"/>
    <xf numFmtId="0" fontId="64" fillId="45" borderId="92" applyNumberForma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74" fillId="0" borderId="95" applyNumberFormat="0" applyFill="0" applyAlignment="0" applyProtection="0"/>
    <xf numFmtId="0" fontId="74" fillId="0" borderId="95" applyNumberFormat="0" applyFill="0" applyAlignment="0" applyProtection="0"/>
    <xf numFmtId="0" fontId="67" fillId="54" borderId="94" applyNumberFormat="0" applyAlignment="0" applyProtection="0"/>
    <xf numFmtId="0" fontId="74" fillId="0" borderId="95" applyNumberFormat="0" applyFill="0" applyAlignment="0" applyProtection="0"/>
    <xf numFmtId="0" fontId="67" fillId="54" borderId="94" applyNumberFormat="0" applyAlignment="0" applyProtection="0"/>
    <xf numFmtId="0" fontId="57" fillId="61" borderId="93" applyNumberFormat="0" applyFont="0" applyAlignment="0" applyProtection="0"/>
    <xf numFmtId="0" fontId="61" fillId="54" borderId="92" applyNumberFormat="0" applyAlignment="0" applyProtection="0"/>
    <xf numFmtId="0" fontId="57" fillId="61" borderId="93" applyNumberFormat="0" applyFont="0" applyAlignment="0" applyProtection="0"/>
    <xf numFmtId="0" fontId="64" fillId="45" borderId="92" applyNumberFormat="0" applyAlignment="0" applyProtection="0"/>
    <xf numFmtId="0" fontId="61" fillId="54" borderId="92" applyNumberFormat="0" applyAlignment="0" applyProtection="0"/>
    <xf numFmtId="0" fontId="64" fillId="45" borderId="92" applyNumberForma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74" fillId="0" borderId="95" applyNumberFormat="0" applyFill="0" applyAlignment="0" applyProtection="0"/>
    <xf numFmtId="0" fontId="67" fillId="54" borderId="94" applyNumberFormat="0" applyAlignment="0" applyProtection="0"/>
    <xf numFmtId="0" fontId="57" fillId="61" borderId="93" applyNumberFormat="0" applyFont="0" applyAlignment="0" applyProtection="0"/>
    <xf numFmtId="0" fontId="61" fillId="54" borderId="92" applyNumberFormat="0" applyAlignment="0" applyProtection="0"/>
    <xf numFmtId="0" fontId="57" fillId="61" borderId="93" applyNumberFormat="0" applyFont="0" applyAlignment="0" applyProtection="0"/>
    <xf numFmtId="0" fontId="64" fillId="45" borderId="92" applyNumberFormat="0" applyAlignment="0" applyProtection="0"/>
    <xf numFmtId="0" fontId="61" fillId="54" borderId="92" applyNumberFormat="0" applyAlignment="0" applyProtection="0"/>
    <xf numFmtId="0" fontId="64" fillId="45" borderId="92" applyNumberForma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74" fillId="0" borderId="95" applyNumberFormat="0" applyFill="0" applyAlignment="0" applyProtection="0"/>
    <xf numFmtId="0" fontId="67" fillId="54" borderId="94" applyNumberFormat="0" applyAlignment="0" applyProtection="0"/>
    <xf numFmtId="0" fontId="57" fillId="61" borderId="93" applyNumberFormat="0" applyFont="0" applyAlignment="0" applyProtection="0"/>
    <xf numFmtId="0" fontId="61" fillId="54" borderId="92" applyNumberFormat="0" applyAlignment="0" applyProtection="0"/>
    <xf numFmtId="0" fontId="57" fillId="61" borderId="93" applyNumberFormat="0" applyFont="0" applyAlignment="0" applyProtection="0"/>
    <xf numFmtId="0" fontId="64" fillId="45" borderId="92" applyNumberFormat="0" applyAlignment="0" applyProtection="0"/>
    <xf numFmtId="0" fontId="61" fillId="54" borderId="92" applyNumberFormat="0" applyAlignment="0" applyProtection="0"/>
    <xf numFmtId="0" fontId="64" fillId="45" borderId="92" applyNumberForma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74" fillId="0" borderId="95" applyNumberFormat="0" applyFill="0" applyAlignment="0" applyProtection="0"/>
    <xf numFmtId="0" fontId="67" fillId="54" borderId="94" applyNumberFormat="0" applyAlignment="0" applyProtection="0"/>
    <xf numFmtId="0" fontId="57" fillId="61" borderId="93" applyNumberFormat="0" applyFont="0" applyAlignment="0" applyProtection="0"/>
    <xf numFmtId="0" fontId="61" fillId="54" borderId="92" applyNumberFormat="0" applyAlignment="0" applyProtection="0"/>
    <xf numFmtId="0" fontId="57" fillId="61" borderId="93" applyNumberFormat="0" applyFont="0" applyAlignment="0" applyProtection="0"/>
    <xf numFmtId="0" fontId="64" fillId="45" borderId="92" applyNumberFormat="0" applyAlignment="0" applyProtection="0"/>
    <xf numFmtId="0" fontId="61" fillId="54" borderId="92" applyNumberFormat="0" applyAlignment="0" applyProtection="0"/>
    <xf numFmtId="0" fontId="64" fillId="45" borderId="92" applyNumberForma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74" fillId="0" borderId="95" applyNumberFormat="0" applyFill="0" applyAlignment="0" applyProtection="0"/>
    <xf numFmtId="0" fontId="67" fillId="54" borderId="94" applyNumberFormat="0" applyAlignment="0" applyProtection="0"/>
    <xf numFmtId="0" fontId="57" fillId="61" borderId="93" applyNumberFormat="0" applyFont="0" applyAlignment="0" applyProtection="0"/>
    <xf numFmtId="0" fontId="61" fillId="54" borderId="92" applyNumberFormat="0" applyAlignment="0" applyProtection="0"/>
    <xf numFmtId="0" fontId="57" fillId="61" borderId="93" applyNumberFormat="0" applyFont="0" applyAlignment="0" applyProtection="0"/>
    <xf numFmtId="0" fontId="64" fillId="45" borderId="92" applyNumberFormat="0" applyAlignment="0" applyProtection="0"/>
    <xf numFmtId="0" fontId="61" fillId="54" borderId="92" applyNumberFormat="0" applyAlignment="0" applyProtection="0"/>
    <xf numFmtId="0" fontId="64" fillId="45" borderId="92" applyNumberForma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74" fillId="0" borderId="95" applyNumberFormat="0" applyFill="0" applyAlignment="0" applyProtection="0"/>
    <xf numFmtId="0" fontId="67" fillId="54" borderId="94" applyNumberFormat="0" applyAlignment="0" applyProtection="0"/>
    <xf numFmtId="0" fontId="57" fillId="61" borderId="93" applyNumberFormat="0" applyFont="0" applyAlignment="0" applyProtection="0"/>
    <xf numFmtId="0" fontId="61" fillId="54" borderId="92" applyNumberFormat="0" applyAlignment="0" applyProtection="0"/>
    <xf numFmtId="0" fontId="57" fillId="61" borderId="93" applyNumberFormat="0" applyFont="0" applyAlignment="0" applyProtection="0"/>
    <xf numFmtId="0" fontId="64" fillId="45" borderId="92" applyNumberFormat="0" applyAlignment="0" applyProtection="0"/>
    <xf numFmtId="0" fontId="61" fillId="54" borderId="92" applyNumberFormat="0" applyAlignment="0" applyProtection="0"/>
    <xf numFmtId="0" fontId="64" fillId="45" borderId="92" applyNumberForma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74" fillId="0" borderId="95" applyNumberFormat="0" applyFill="0" applyAlignment="0" applyProtection="0"/>
    <xf numFmtId="0" fontId="67" fillId="54" borderId="94" applyNumberFormat="0" applyAlignment="0" applyProtection="0"/>
    <xf numFmtId="0" fontId="57" fillId="61" borderId="93" applyNumberFormat="0" applyFont="0" applyAlignment="0" applyProtection="0"/>
    <xf numFmtId="0" fontId="61" fillId="54" borderId="92" applyNumberFormat="0" applyAlignment="0" applyProtection="0"/>
    <xf numFmtId="0" fontId="57" fillId="61" borderId="93" applyNumberFormat="0" applyFont="0" applyAlignment="0" applyProtection="0"/>
    <xf numFmtId="0" fontId="64" fillId="45" borderId="92" applyNumberFormat="0" applyAlignment="0" applyProtection="0"/>
    <xf numFmtId="0" fontId="61" fillId="54" borderId="92" applyNumberFormat="0" applyAlignment="0" applyProtection="0"/>
    <xf numFmtId="0" fontId="64" fillId="45" borderId="92" applyNumberForma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57" fillId="61" borderId="93" applyNumberFormat="0" applyFont="0" applyAlignment="0" applyProtection="0"/>
    <xf numFmtId="0" fontId="61" fillId="54" borderId="92" applyNumberFormat="0" applyAlignment="0" applyProtection="0"/>
    <xf numFmtId="0" fontId="57" fillId="61" borderId="93" applyNumberFormat="0" applyFont="0" applyAlignment="0" applyProtection="0"/>
    <xf numFmtId="0" fontId="64" fillId="45" borderId="92" applyNumberForma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57" fillId="61" borderId="93" applyNumberFormat="0" applyFont="0" applyAlignment="0" applyProtection="0"/>
    <xf numFmtId="0" fontId="57" fillId="61" borderId="93" applyNumberFormat="0" applyFont="0" applyAlignment="0" applyProtection="0"/>
    <xf numFmtId="0" fontId="67" fillId="54" borderId="94" applyNumberFormat="0" applyAlignment="0" applyProtection="0"/>
    <xf numFmtId="0" fontId="57" fillId="61" borderId="93" applyNumberFormat="0" applyFont="0" applyAlignment="0" applyProtection="0"/>
    <xf numFmtId="0" fontId="61" fillId="54" borderId="92" applyNumberFormat="0" applyAlignment="0" applyProtection="0"/>
    <xf numFmtId="0" fontId="57" fillId="61" borderId="93" applyNumberFormat="0" applyFont="0" applyAlignment="0" applyProtection="0"/>
    <xf numFmtId="0" fontId="64" fillId="45" borderId="92" applyNumberFormat="0" applyAlignment="0" applyProtection="0"/>
    <xf numFmtId="0" fontId="61" fillId="54" borderId="92" applyNumberFormat="0" applyAlignment="0" applyProtection="0"/>
    <xf numFmtId="0" fontId="64" fillId="45" borderId="92" applyNumberForma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57" fillId="61" borderId="93" applyNumberFormat="0" applyFont="0" applyAlignment="0" applyProtection="0"/>
    <xf numFmtId="0" fontId="67" fillId="54" borderId="94" applyNumberFormat="0" applyAlignment="0" applyProtection="0"/>
    <xf numFmtId="0" fontId="74" fillId="0" borderId="95" applyNumberFormat="0" applyFill="0" applyAlignment="0" applyProtection="0"/>
    <xf numFmtId="0" fontId="57" fillId="61" borderId="93"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74" fillId="0" borderId="99" applyNumberFormat="0" applyFill="0" applyAlignment="0" applyProtection="0"/>
    <xf numFmtId="0" fontId="67" fillId="54" borderId="98" applyNumberForma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74" fillId="0" borderId="99" applyNumberFormat="0" applyFill="0" applyAlignment="0" applyProtection="0"/>
    <xf numFmtId="0" fontId="67" fillId="54" borderId="98" applyNumberForma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99" applyNumberFormat="0" applyFill="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57" fillId="61" borderId="97" applyNumberFormat="0" applyFont="0" applyAlignment="0" applyProtection="0"/>
    <xf numFmtId="0" fontId="61" fillId="54" borderId="96" applyNumberFormat="0" applyAlignment="0" applyProtection="0"/>
    <xf numFmtId="0" fontId="57" fillId="61" borderId="97" applyNumberFormat="0" applyFont="0" applyAlignment="0" applyProtection="0"/>
    <xf numFmtId="0" fontId="64" fillId="45" borderId="96" applyNumberFormat="0" applyAlignment="0" applyProtection="0"/>
    <xf numFmtId="0" fontId="61" fillId="54" borderId="96" applyNumberFormat="0" applyAlignment="0" applyProtection="0"/>
    <xf numFmtId="0" fontId="64" fillId="45" borderId="96" applyNumberForma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57" fillId="61" borderId="97" applyNumberFormat="0" applyFont="0" applyAlignment="0" applyProtection="0"/>
    <xf numFmtId="0" fontId="67" fillId="54" borderId="98" applyNumberFormat="0" applyAlignment="0" applyProtection="0"/>
    <xf numFmtId="0" fontId="74" fillId="0" borderId="99" applyNumberFormat="0" applyFill="0" applyAlignment="0" applyProtection="0"/>
    <xf numFmtId="0" fontId="57" fillId="61" borderId="97" applyNumberFormat="0" applyFont="0" applyAlignment="0" applyProtection="0"/>
    <xf numFmtId="0" fontId="74" fillId="0" borderId="103" applyNumberFormat="0" applyFill="0" applyAlignment="0" applyProtection="0"/>
    <xf numFmtId="0" fontId="74" fillId="0" borderId="103" applyNumberFormat="0" applyFill="0" applyAlignment="0" applyProtection="0"/>
    <xf numFmtId="0" fontId="67" fillId="54" borderId="102" applyNumberFormat="0" applyAlignment="0" applyProtection="0"/>
    <xf numFmtId="0" fontId="74" fillId="0" borderId="103" applyNumberFormat="0" applyFill="0" applyAlignment="0" applyProtection="0"/>
    <xf numFmtId="0" fontId="67" fillId="54" borderId="102" applyNumberFormat="0" applyAlignment="0" applyProtection="0"/>
    <xf numFmtId="0" fontId="57" fillId="61" borderId="101" applyNumberFormat="0" applyFont="0" applyAlignment="0" applyProtection="0"/>
    <xf numFmtId="0" fontId="61" fillId="54" borderId="100" applyNumberFormat="0" applyAlignment="0" applyProtection="0"/>
    <xf numFmtId="0" fontId="57" fillId="61" borderId="101" applyNumberFormat="0" applyFont="0" applyAlignment="0" applyProtection="0"/>
    <xf numFmtId="0" fontId="64" fillId="45" borderId="100" applyNumberFormat="0" applyAlignment="0" applyProtection="0"/>
    <xf numFmtId="0" fontId="61" fillId="54" borderId="100" applyNumberFormat="0" applyAlignment="0" applyProtection="0"/>
    <xf numFmtId="0" fontId="64" fillId="45" borderId="100" applyNumberForma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74" fillId="0" borderId="103" applyNumberFormat="0" applyFill="0" applyAlignment="0" applyProtection="0"/>
    <xf numFmtId="0" fontId="67" fillId="54" borderId="102" applyNumberFormat="0" applyAlignment="0" applyProtection="0"/>
    <xf numFmtId="0" fontId="57" fillId="61" borderId="101" applyNumberFormat="0" applyFont="0" applyAlignment="0" applyProtection="0"/>
    <xf numFmtId="0" fontId="61" fillId="54" borderId="100" applyNumberFormat="0" applyAlignment="0" applyProtection="0"/>
    <xf numFmtId="0" fontId="57" fillId="61" borderId="101" applyNumberFormat="0" applyFont="0" applyAlignment="0" applyProtection="0"/>
    <xf numFmtId="0" fontId="64" fillId="45" borderId="100" applyNumberFormat="0" applyAlignment="0" applyProtection="0"/>
    <xf numFmtId="0" fontId="61" fillId="54" borderId="100" applyNumberFormat="0" applyAlignment="0" applyProtection="0"/>
    <xf numFmtId="0" fontId="64" fillId="45" borderId="100" applyNumberForma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74" fillId="0" borderId="103" applyNumberFormat="0" applyFill="0" applyAlignment="0" applyProtection="0"/>
    <xf numFmtId="0" fontId="67" fillId="54" borderId="102" applyNumberFormat="0" applyAlignment="0" applyProtection="0"/>
    <xf numFmtId="0" fontId="57" fillId="61" borderId="101" applyNumberFormat="0" applyFont="0" applyAlignment="0" applyProtection="0"/>
    <xf numFmtId="0" fontId="61" fillId="54" borderId="100" applyNumberFormat="0" applyAlignment="0" applyProtection="0"/>
    <xf numFmtId="0" fontId="57" fillId="61" borderId="101" applyNumberFormat="0" applyFont="0" applyAlignment="0" applyProtection="0"/>
    <xf numFmtId="0" fontId="64" fillId="45" borderId="100" applyNumberFormat="0" applyAlignment="0" applyProtection="0"/>
    <xf numFmtId="0" fontId="61" fillId="54" borderId="100" applyNumberFormat="0" applyAlignment="0" applyProtection="0"/>
    <xf numFmtId="0" fontId="64" fillId="45" borderId="100" applyNumberForma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74" fillId="0" borderId="103" applyNumberFormat="0" applyFill="0" applyAlignment="0" applyProtection="0"/>
    <xf numFmtId="0" fontId="67" fillId="54" borderId="102" applyNumberFormat="0" applyAlignment="0" applyProtection="0"/>
    <xf numFmtId="0" fontId="57" fillId="61" borderId="101" applyNumberFormat="0" applyFont="0" applyAlignment="0" applyProtection="0"/>
    <xf numFmtId="0" fontId="61" fillId="54" borderId="100" applyNumberFormat="0" applyAlignment="0" applyProtection="0"/>
    <xf numFmtId="0" fontId="57" fillId="61" borderId="101" applyNumberFormat="0" applyFont="0" applyAlignment="0" applyProtection="0"/>
    <xf numFmtId="0" fontId="64" fillId="45" borderId="100" applyNumberFormat="0" applyAlignment="0" applyProtection="0"/>
    <xf numFmtId="0" fontId="61" fillId="54" borderId="100" applyNumberFormat="0" applyAlignment="0" applyProtection="0"/>
    <xf numFmtId="0" fontId="64" fillId="45" borderId="100" applyNumberForma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74" fillId="0" borderId="103" applyNumberFormat="0" applyFill="0" applyAlignment="0" applyProtection="0"/>
    <xf numFmtId="0" fontId="67" fillId="54" borderId="102" applyNumberFormat="0" applyAlignment="0" applyProtection="0"/>
    <xf numFmtId="0" fontId="57" fillId="61" borderId="101" applyNumberFormat="0" applyFont="0" applyAlignment="0" applyProtection="0"/>
    <xf numFmtId="0" fontId="61" fillId="54" borderId="100" applyNumberFormat="0" applyAlignment="0" applyProtection="0"/>
    <xf numFmtId="0" fontId="57" fillId="61" borderId="101" applyNumberFormat="0" applyFont="0" applyAlignment="0" applyProtection="0"/>
    <xf numFmtId="0" fontId="64" fillId="45" borderId="100" applyNumberFormat="0" applyAlignment="0" applyProtection="0"/>
    <xf numFmtId="0" fontId="61" fillId="54" borderId="100" applyNumberFormat="0" applyAlignment="0" applyProtection="0"/>
    <xf numFmtId="0" fontId="64" fillId="45" borderId="100" applyNumberForma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74" fillId="0" borderId="103" applyNumberFormat="0" applyFill="0" applyAlignment="0" applyProtection="0"/>
    <xf numFmtId="0" fontId="67" fillId="54" borderId="102" applyNumberFormat="0" applyAlignment="0" applyProtection="0"/>
    <xf numFmtId="0" fontId="57" fillId="61" borderId="101" applyNumberFormat="0" applyFont="0" applyAlignment="0" applyProtection="0"/>
    <xf numFmtId="0" fontId="61" fillId="54" borderId="100" applyNumberFormat="0" applyAlignment="0" applyProtection="0"/>
    <xf numFmtId="0" fontId="57" fillId="61" borderId="101" applyNumberFormat="0" applyFont="0" applyAlignment="0" applyProtection="0"/>
    <xf numFmtId="0" fontId="64" fillId="45" borderId="100" applyNumberFormat="0" applyAlignment="0" applyProtection="0"/>
    <xf numFmtId="0" fontId="61" fillId="54" borderId="100" applyNumberFormat="0" applyAlignment="0" applyProtection="0"/>
    <xf numFmtId="0" fontId="64" fillId="45" borderId="100" applyNumberForma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74" fillId="0" borderId="103" applyNumberFormat="0" applyFill="0" applyAlignment="0" applyProtection="0"/>
    <xf numFmtId="0" fontId="67" fillId="54" borderId="102" applyNumberFormat="0" applyAlignment="0" applyProtection="0"/>
    <xf numFmtId="0" fontId="57" fillId="61" borderId="101" applyNumberFormat="0" applyFont="0" applyAlignment="0" applyProtection="0"/>
    <xf numFmtId="0" fontId="61" fillId="54" borderId="100" applyNumberFormat="0" applyAlignment="0" applyProtection="0"/>
    <xf numFmtId="0" fontId="57" fillId="61" borderId="101" applyNumberFormat="0" applyFont="0" applyAlignment="0" applyProtection="0"/>
    <xf numFmtId="0" fontId="64" fillId="45" borderId="100" applyNumberFormat="0" applyAlignment="0" applyProtection="0"/>
    <xf numFmtId="0" fontId="61" fillId="54" borderId="100" applyNumberFormat="0" applyAlignment="0" applyProtection="0"/>
    <xf numFmtId="0" fontId="64" fillId="45" borderId="100" applyNumberForma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57" fillId="61" borderId="101" applyNumberFormat="0" applyFont="0" applyAlignment="0" applyProtection="0"/>
    <xf numFmtId="0" fontId="61" fillId="54" borderId="100" applyNumberFormat="0" applyAlignment="0" applyProtection="0"/>
    <xf numFmtId="0" fontId="57" fillId="61" borderId="101" applyNumberFormat="0" applyFont="0" applyAlignment="0" applyProtection="0"/>
    <xf numFmtId="0" fontId="64" fillId="45" borderId="100" applyNumberForma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57" fillId="61" borderId="101" applyNumberFormat="0" applyFont="0" applyAlignment="0" applyProtection="0"/>
    <xf numFmtId="0" fontId="57" fillId="61" borderId="101" applyNumberFormat="0" applyFont="0" applyAlignment="0" applyProtection="0"/>
    <xf numFmtId="0" fontId="67" fillId="54" borderId="102" applyNumberFormat="0" applyAlignment="0" applyProtection="0"/>
    <xf numFmtId="0" fontId="57" fillId="61" borderId="101" applyNumberFormat="0" applyFont="0" applyAlignment="0" applyProtection="0"/>
    <xf numFmtId="0" fontId="61" fillId="54" borderId="100" applyNumberFormat="0" applyAlignment="0" applyProtection="0"/>
    <xf numFmtId="0" fontId="57" fillId="61" borderId="101" applyNumberFormat="0" applyFont="0" applyAlignment="0" applyProtection="0"/>
    <xf numFmtId="0" fontId="64" fillId="45" borderId="100" applyNumberFormat="0" applyAlignment="0" applyProtection="0"/>
    <xf numFmtId="0" fontId="61" fillId="54" borderId="100" applyNumberFormat="0" applyAlignment="0" applyProtection="0"/>
    <xf numFmtId="0" fontId="64" fillId="45" borderId="100" applyNumberForma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57" fillId="61" borderId="101" applyNumberFormat="0" applyFont="0" applyAlignment="0" applyProtection="0"/>
    <xf numFmtId="0" fontId="67" fillId="54" borderId="102" applyNumberFormat="0" applyAlignment="0" applyProtection="0"/>
    <xf numFmtId="0" fontId="74" fillId="0" borderId="103" applyNumberFormat="0" applyFill="0" applyAlignment="0" applyProtection="0"/>
    <xf numFmtId="0" fontId="57" fillId="61" borderId="101"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74" fillId="0" borderId="107" applyNumberFormat="0" applyFill="0" applyAlignment="0" applyProtection="0"/>
    <xf numFmtId="0" fontId="67" fillId="54" borderId="106" applyNumberForma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74" fillId="0" borderId="107" applyNumberFormat="0" applyFill="0" applyAlignment="0" applyProtection="0"/>
    <xf numFmtId="0" fontId="67" fillId="54" borderId="106" applyNumberForma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74" fillId="0" borderId="107" applyNumberFormat="0" applyFill="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57" fillId="61" borderId="105" applyNumberFormat="0" applyFont="0" applyAlignment="0" applyProtection="0"/>
    <xf numFmtId="0" fontId="61" fillId="54" borderId="104" applyNumberFormat="0" applyAlignment="0" applyProtection="0"/>
    <xf numFmtId="0" fontId="57" fillId="61" borderId="105" applyNumberFormat="0" applyFont="0" applyAlignment="0" applyProtection="0"/>
    <xf numFmtId="0" fontId="64" fillId="45" borderId="104" applyNumberFormat="0" applyAlignment="0" applyProtection="0"/>
    <xf numFmtId="0" fontId="61" fillId="54" borderId="104" applyNumberFormat="0" applyAlignment="0" applyProtection="0"/>
    <xf numFmtId="0" fontId="64" fillId="45" borderId="104" applyNumberForma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7" fillId="61" borderId="105" applyNumberFormat="0" applyFont="0" applyAlignment="0" applyProtection="0"/>
    <xf numFmtId="0" fontId="67" fillId="54" borderId="106" applyNumberFormat="0" applyAlignment="0" applyProtection="0"/>
    <xf numFmtId="0" fontId="74" fillId="0" borderId="107" applyNumberFormat="0" applyFill="0" applyAlignment="0" applyProtection="0"/>
    <xf numFmtId="0" fontId="57" fillId="61" borderId="105" applyNumberFormat="0" applyFont="0" applyAlignment="0" applyProtection="0"/>
    <xf numFmtId="0" fontId="5" fillId="0" borderId="0"/>
    <xf numFmtId="0" fontId="4" fillId="0" borderId="0"/>
    <xf numFmtId="43" fontId="103" fillId="0" borderId="0" applyFont="0" applyFill="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2" fillId="0" borderId="0"/>
    <xf numFmtId="0" fontId="2" fillId="0" borderId="0"/>
    <xf numFmtId="0" fontId="2" fillId="0" borderId="0"/>
    <xf numFmtId="0" fontId="2" fillId="0" borderId="0"/>
    <xf numFmtId="0" fontId="2" fillId="0" borderId="0"/>
    <xf numFmtId="0" fontId="2"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2"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43" fontId="2" fillId="0" borderId="0" applyFont="0" applyFill="0" applyBorder="0" applyAlignment="0" applyProtection="0"/>
    <xf numFmtId="184" fontId="115" fillId="0" borderId="0"/>
    <xf numFmtId="184" fontId="115" fillId="0" borderId="0"/>
    <xf numFmtId="9" fontId="9" fillId="0" borderId="0" applyBorder="0" applyProtection="0"/>
    <xf numFmtId="185" fontId="9" fillId="0" borderId="0" applyBorder="0" applyProtection="0"/>
    <xf numFmtId="0" fontId="1" fillId="0" borderId="0"/>
    <xf numFmtId="0" fontId="1" fillId="0" borderId="0"/>
  </cellStyleXfs>
  <cellXfs count="550">
    <xf numFmtId="0" fontId="0" fillId="0" borderId="0" xfId="0"/>
    <xf numFmtId="0" fontId="11"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xf>
    <xf numFmtId="0" fontId="10" fillId="0" borderId="0" xfId="0" applyFont="1"/>
    <xf numFmtId="4" fontId="10" fillId="0" borderId="0" xfId="0" applyNumberFormat="1" applyFont="1"/>
    <xf numFmtId="0" fontId="10" fillId="0" borderId="0" xfId="0" applyFont="1" applyAlignment="1">
      <alignment horizontal="center" vertical="center"/>
    </xf>
    <xf numFmtId="0" fontId="13" fillId="0" borderId="1" xfId="0" applyFont="1" applyBorder="1" applyAlignment="1">
      <alignment horizontal="center" vertical="center"/>
    </xf>
    <xf numFmtId="0" fontId="10" fillId="0" borderId="0" xfId="0" applyFont="1" applyAlignment="1">
      <alignment vertical="center"/>
    </xf>
    <xf numFmtId="0" fontId="13" fillId="0" borderId="3" xfId="0" applyFont="1" applyBorder="1" applyAlignment="1">
      <alignment horizontal="center" vertical="center"/>
    </xf>
    <xf numFmtId="0" fontId="13" fillId="0" borderId="0" xfId="0" applyFont="1" applyAlignment="1">
      <alignment horizontal="center" vertical="top"/>
    </xf>
    <xf numFmtId="0" fontId="13" fillId="0" borderId="4" xfId="0" applyFont="1" applyBorder="1" applyAlignment="1">
      <alignment horizontal="center" vertical="top"/>
    </xf>
    <xf numFmtId="0" fontId="13" fillId="0" borderId="3" xfId="0" applyFont="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vertical="center"/>
    </xf>
    <xf numFmtId="0" fontId="16" fillId="0" borderId="6" xfId="0" applyFont="1" applyBorder="1" applyAlignment="1">
      <alignment horizontal="center" vertical="center"/>
    </xf>
    <xf numFmtId="0" fontId="16" fillId="0" borderId="6" xfId="0" applyFont="1" applyBorder="1" applyAlignment="1">
      <alignment horizontal="left" vertical="center"/>
    </xf>
    <xf numFmtId="4" fontId="16" fillId="0" borderId="6" xfId="0" applyNumberFormat="1" applyFont="1" applyBorder="1" applyAlignment="1">
      <alignment horizontal="left" vertical="center"/>
    </xf>
    <xf numFmtId="4" fontId="10" fillId="0" borderId="0" xfId="0" applyNumberFormat="1" applyFont="1" applyAlignment="1">
      <alignment horizontal="center" vertical="center"/>
    </xf>
    <xf numFmtId="0" fontId="19"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left" vertical="center" wrapText="1"/>
    </xf>
    <xf numFmtId="4" fontId="10" fillId="0" borderId="0" xfId="0" applyNumberFormat="1" applyFont="1" applyAlignment="1">
      <alignment horizontal="center" vertical="center" wrapText="1"/>
    </xf>
    <xf numFmtId="166" fontId="10" fillId="0" borderId="0" xfId="0" applyNumberFormat="1" applyFont="1"/>
    <xf numFmtId="0" fontId="0" fillId="0" borderId="0" xfId="0" applyAlignment="1">
      <alignment horizontal="center" vertical="center"/>
    </xf>
    <xf numFmtId="0" fontId="0" fillId="0" borderId="0" xfId="0" applyAlignment="1">
      <alignment horizontal="center"/>
    </xf>
    <xf numFmtId="171" fontId="21" fillId="0" borderId="0" xfId="0" applyNumberFormat="1" applyFont="1"/>
    <xf numFmtId="171" fontId="23" fillId="5" borderId="0" xfId="8" applyNumberFormat="1" applyFont="1" applyFill="1" applyAlignment="1">
      <alignment horizontal="center" vertical="center" wrapText="1"/>
    </xf>
    <xf numFmtId="10" fontId="0" fillId="0" borderId="0" xfId="2" applyNumberFormat="1" applyFont="1" applyBorder="1" applyProtection="1"/>
    <xf numFmtId="3" fontId="24" fillId="2" borderId="9" xfId="8" applyFont="1" applyFill="1" applyBorder="1" applyAlignment="1">
      <alignment horizontal="center" vertical="center"/>
    </xf>
    <xf numFmtId="3" fontId="24" fillId="2" borderId="11" xfId="8" applyFont="1" applyFill="1" applyBorder="1" applyAlignment="1">
      <alignment horizontal="left" vertical="center"/>
    </xf>
    <xf numFmtId="172" fontId="24" fillId="2" borderId="11" xfId="8" applyNumberFormat="1" applyFont="1" applyFill="1" applyBorder="1" applyAlignment="1">
      <alignment horizontal="center" vertical="center"/>
    </xf>
    <xf numFmtId="171" fontId="23" fillId="2" borderId="0" xfId="8" applyNumberFormat="1" applyFont="1" applyFill="1" applyAlignment="1">
      <alignment horizontal="center" vertical="center"/>
    </xf>
    <xf numFmtId="3" fontId="24" fillId="2" borderId="9" xfId="8" applyFont="1" applyFill="1" applyBorder="1" applyAlignment="1">
      <alignment horizontal="center" vertical="center" wrapText="1"/>
    </xf>
    <xf numFmtId="3" fontId="24" fillId="2" borderId="11" xfId="8" applyFont="1" applyFill="1" applyBorder="1" applyAlignment="1">
      <alignment horizontal="center" vertical="center" wrapText="1"/>
    </xf>
    <xf numFmtId="3" fontId="24" fillId="0" borderId="11" xfId="8" applyFont="1" applyBorder="1" applyAlignment="1">
      <alignment horizontal="center" vertical="center" wrapText="1"/>
    </xf>
    <xf numFmtId="171" fontId="23" fillId="2" borderId="0" xfId="8" applyNumberFormat="1" applyFont="1" applyFill="1" applyAlignment="1">
      <alignment horizontal="left" vertical="center"/>
    </xf>
    <xf numFmtId="171" fontId="23" fillId="2" borderId="0" xfId="8" applyNumberFormat="1" applyFont="1" applyFill="1" applyAlignment="1">
      <alignment horizontal="center" vertical="center" wrapText="1"/>
    </xf>
    <xf numFmtId="0" fontId="25" fillId="0" borderId="11" xfId="0" applyFont="1" applyBorder="1" applyAlignment="1">
      <alignment horizontal="center" vertical="center" wrapText="1"/>
    </xf>
    <xf numFmtId="171" fontId="26" fillId="0" borderId="0" xfId="0" applyNumberFormat="1" applyFont="1" applyAlignment="1">
      <alignment horizontal="center" vertical="center" wrapText="1"/>
    </xf>
    <xf numFmtId="171" fontId="27" fillId="0" borderId="1" xfId="0" applyNumberFormat="1" applyFont="1" applyBorder="1" applyAlignment="1">
      <alignment horizontal="center" vertical="center" wrapText="1"/>
    </xf>
    <xf numFmtId="0" fontId="0" fillId="0" borderId="14" xfId="0" applyBorder="1" applyAlignment="1">
      <alignment horizontal="center" vertical="center"/>
    </xf>
    <xf numFmtId="0" fontId="0" fillId="0" borderId="14" xfId="0" applyBorder="1"/>
    <xf numFmtId="0" fontId="0" fillId="0" borderId="2" xfId="0" applyBorder="1"/>
    <xf numFmtId="0" fontId="0" fillId="2" borderId="11" xfId="0" applyFill="1" applyBorder="1" applyAlignment="1">
      <alignment horizontal="center" vertical="center"/>
    </xf>
    <xf numFmtId="0" fontId="0" fillId="2" borderId="11" xfId="0" applyFill="1" applyBorder="1" applyAlignment="1">
      <alignment vertical="center"/>
    </xf>
    <xf numFmtId="0" fontId="25" fillId="2" borderId="11" xfId="0" applyFont="1" applyFill="1" applyBorder="1" applyAlignment="1">
      <alignment horizontal="left" vertical="center" wrapText="1"/>
    </xf>
    <xf numFmtId="2" fontId="25" fillId="2" borderId="11" xfId="0" applyNumberFormat="1" applyFont="1" applyFill="1" applyBorder="1" applyAlignment="1">
      <alignment horizontal="center" vertical="center"/>
    </xf>
    <xf numFmtId="173" fontId="24" fillId="2" borderId="11" xfId="8" applyNumberFormat="1" applyFont="1" applyFill="1" applyBorder="1" applyAlignment="1">
      <alignment vertical="center"/>
    </xf>
    <xf numFmtId="171" fontId="23" fillId="0" borderId="0" xfId="8" applyNumberFormat="1" applyFont="1" applyAlignment="1">
      <alignment vertical="center"/>
    </xf>
    <xf numFmtId="0" fontId="28" fillId="0" borderId="3" xfId="6" applyFont="1" applyBorder="1"/>
    <xf numFmtId="0" fontId="28" fillId="0" borderId="0" xfId="6" applyFont="1"/>
    <xf numFmtId="2" fontId="29" fillId="0" borderId="0" xfId="6" applyNumberFormat="1" applyFont="1"/>
    <xf numFmtId="0" fontId="28" fillId="0" borderId="4" xfId="6" applyFont="1" applyBorder="1"/>
    <xf numFmtId="0" fontId="8" fillId="0" borderId="0" xfId="0" applyFont="1"/>
    <xf numFmtId="0" fontId="25" fillId="2" borderId="11" xfId="0" applyFont="1" applyFill="1" applyBorder="1" applyAlignment="1">
      <alignment horizontal="center" vertical="center"/>
    </xf>
    <xf numFmtId="0" fontId="0" fillId="0" borderId="11" xfId="0" applyBorder="1" applyAlignment="1">
      <alignment horizontal="center" vertical="center"/>
    </xf>
    <xf numFmtId="0" fontId="0" fillId="0" borderId="11" xfId="0" applyBorder="1" applyAlignment="1">
      <alignment vertical="center"/>
    </xf>
    <xf numFmtId="0" fontId="25" fillId="0" borderId="11" xfId="0" applyFont="1" applyBorder="1" applyAlignment="1">
      <alignment horizontal="left" vertical="center" wrapText="1"/>
    </xf>
    <xf numFmtId="0" fontId="25" fillId="0" borderId="11" xfId="0" applyFont="1" applyBorder="1" applyAlignment="1">
      <alignment horizontal="center" vertical="center"/>
    </xf>
    <xf numFmtId="2" fontId="25" fillId="0" borderId="11" xfId="0" applyNumberFormat="1" applyFont="1" applyBorder="1" applyAlignment="1">
      <alignment horizontal="center" vertical="center"/>
    </xf>
    <xf numFmtId="169" fontId="24" fillId="2" borderId="11" xfId="8" applyNumberFormat="1" applyFont="1" applyFill="1" applyBorder="1" applyAlignment="1">
      <alignment horizontal="center" vertical="center"/>
    </xf>
    <xf numFmtId="173" fontId="24" fillId="2" borderId="13" xfId="8" applyNumberFormat="1" applyFont="1" applyFill="1" applyBorder="1" applyAlignment="1">
      <alignment vertical="center"/>
    </xf>
    <xf numFmtId="171" fontId="23" fillId="2" borderId="0" xfId="8" applyNumberFormat="1" applyFont="1" applyFill="1" applyAlignment="1">
      <alignment vertical="center"/>
    </xf>
    <xf numFmtId="173" fontId="24" fillId="5" borderId="11" xfId="8" applyNumberFormat="1" applyFont="1" applyFill="1" applyBorder="1" applyAlignment="1">
      <alignment vertical="center"/>
    </xf>
    <xf numFmtId="10" fontId="24" fillId="2" borderId="11" xfId="8" applyNumberFormat="1" applyFont="1" applyFill="1" applyBorder="1" applyAlignment="1">
      <alignment vertical="center"/>
    </xf>
    <xf numFmtId="171" fontId="23" fillId="5" borderId="5" xfId="8" applyNumberFormat="1" applyFont="1" applyFill="1" applyBorder="1" applyAlignment="1">
      <alignment vertical="center"/>
    </xf>
    <xf numFmtId="0" fontId="0" fillId="0" borderId="6" xfId="0" applyBorder="1"/>
    <xf numFmtId="0" fontId="0" fillId="0" borderId="12" xfId="0" applyBorder="1"/>
    <xf numFmtId="171" fontId="23" fillId="5" borderId="0" xfId="8" applyNumberFormat="1" applyFont="1" applyFill="1" applyAlignment="1">
      <alignment vertical="center"/>
    </xf>
    <xf numFmtId="0" fontId="0" fillId="0" borderId="0" xfId="0" applyAlignment="1">
      <alignment vertical="center"/>
    </xf>
    <xf numFmtId="2" fontId="25" fillId="0" borderId="11" xfId="0" applyNumberFormat="1" applyFont="1" applyBorder="1" applyAlignment="1">
      <alignment horizontal="right" vertical="center" wrapText="1"/>
    </xf>
    <xf numFmtId="174" fontId="25" fillId="0" borderId="11" xfId="0" applyNumberFormat="1" applyFont="1" applyBorder="1" applyAlignment="1">
      <alignment horizontal="left" vertical="center" wrapText="1"/>
    </xf>
    <xf numFmtId="171" fontId="31" fillId="0" borderId="0" xfId="0" applyNumberFormat="1" applyFont="1" applyAlignment="1">
      <alignment horizontal="center" vertical="center" wrapText="1"/>
    </xf>
    <xf numFmtId="171" fontId="21" fillId="0" borderId="0" xfId="0" applyNumberFormat="1" applyFont="1" applyAlignment="1">
      <alignment horizontal="center" vertical="center"/>
    </xf>
    <xf numFmtId="0" fontId="0" fillId="6" borderId="17" xfId="0" applyFill="1" applyBorder="1" applyAlignment="1">
      <alignment horizontal="center" vertical="center"/>
    </xf>
    <xf numFmtId="0" fontId="0" fillId="6" borderId="18" xfId="0" applyFill="1" applyBorder="1" applyAlignment="1">
      <alignment horizontal="center" vertical="center"/>
    </xf>
    <xf numFmtId="0" fontId="13" fillId="0" borderId="19" xfId="0" applyFont="1" applyBorder="1" applyAlignment="1">
      <alignment horizontal="center" vertical="center"/>
    </xf>
    <xf numFmtId="0" fontId="0" fillId="0" borderId="20" xfId="0" applyBorder="1" applyAlignment="1">
      <alignment horizontal="center" vertical="center"/>
    </xf>
    <xf numFmtId="0" fontId="13" fillId="0" borderId="20" xfId="0" applyFont="1" applyBorder="1" applyAlignment="1">
      <alignment horizontal="center" vertical="center"/>
    </xf>
    <xf numFmtId="0" fontId="13" fillId="0" borderId="15" xfId="0" applyFont="1" applyBorder="1" applyAlignment="1">
      <alignment horizontal="center" vertical="center"/>
    </xf>
    <xf numFmtId="0" fontId="13" fillId="0" borderId="20" xfId="0" applyFont="1" applyBorder="1" applyAlignment="1">
      <alignment vertical="center"/>
    </xf>
    <xf numFmtId="173" fontId="13" fillId="0" borderId="20" xfId="0" applyNumberFormat="1" applyFont="1" applyBorder="1" applyAlignment="1">
      <alignment horizontal="right" vertical="center"/>
    </xf>
    <xf numFmtId="173" fontId="13" fillId="0" borderId="15" xfId="0" applyNumberFormat="1" applyFont="1" applyBorder="1" applyAlignment="1">
      <alignment horizontal="right" vertical="center"/>
    </xf>
    <xf numFmtId="4" fontId="13" fillId="0" borderId="0" xfId="0" applyNumberFormat="1" applyFont="1" applyAlignment="1">
      <alignment vertical="center"/>
    </xf>
    <xf numFmtId="0" fontId="0" fillId="0" borderId="19" xfId="0" applyBorder="1" applyAlignment="1">
      <alignment horizontal="center" vertical="center"/>
    </xf>
    <xf numFmtId="0" fontId="0" fillId="0" borderId="20" xfId="0" applyBorder="1" applyAlignment="1">
      <alignment vertical="center"/>
    </xf>
    <xf numFmtId="173" fontId="0" fillId="0" borderId="20" xfId="0" applyNumberFormat="1" applyBorder="1" applyAlignment="1">
      <alignment vertical="center"/>
    </xf>
    <xf numFmtId="173" fontId="0" fillId="0" borderId="15" xfId="0" applyNumberFormat="1" applyBorder="1" applyAlignment="1">
      <alignment vertical="center"/>
    </xf>
    <xf numFmtId="0" fontId="0" fillId="0" borderId="19" xfId="0" applyBorder="1" applyAlignment="1">
      <alignment horizontal="right" vertical="center"/>
    </xf>
    <xf numFmtId="173" fontId="13" fillId="0" borderId="20" xfId="0" applyNumberFormat="1" applyFont="1" applyBorder="1" applyAlignment="1">
      <alignment vertical="center"/>
    </xf>
    <xf numFmtId="173" fontId="13" fillId="0" borderId="15" xfId="0" applyNumberFormat="1" applyFont="1" applyBorder="1" applyAlignment="1">
      <alignment vertical="center"/>
    </xf>
    <xf numFmtId="0" fontId="0" fillId="0" borderId="20" xfId="0" applyBorder="1" applyAlignment="1">
      <alignment horizontal="left" vertical="center"/>
    </xf>
    <xf numFmtId="173" fontId="0" fillId="0" borderId="20" xfId="0" applyNumberFormat="1" applyBorder="1" applyAlignment="1">
      <alignment horizontal="right" vertical="center"/>
    </xf>
    <xf numFmtId="4" fontId="0" fillId="0" borderId="0" xfId="0" applyNumberFormat="1" applyAlignment="1">
      <alignment vertical="center"/>
    </xf>
    <xf numFmtId="2" fontId="0" fillId="0" borderId="20" xfId="0" applyNumberFormat="1" applyBorder="1" applyAlignment="1">
      <alignment vertical="center"/>
    </xf>
    <xf numFmtId="2" fontId="0" fillId="0" borderId="15" xfId="0" applyNumberFormat="1" applyBorder="1" applyAlignment="1">
      <alignment vertical="center"/>
    </xf>
    <xf numFmtId="0" fontId="0" fillId="0" borderId="7" xfId="0" applyBorder="1" applyAlignment="1">
      <alignment horizontal="right" vertical="center"/>
    </xf>
    <xf numFmtId="0" fontId="13" fillId="0" borderId="8" xfId="0" applyFont="1" applyBorder="1" applyAlignment="1">
      <alignment vertical="center"/>
    </xf>
    <xf numFmtId="2" fontId="13" fillId="0" borderId="8" xfId="0" applyNumberFormat="1" applyFont="1" applyBorder="1" applyAlignment="1">
      <alignment vertical="center"/>
    </xf>
    <xf numFmtId="2" fontId="13" fillId="0" borderId="21" xfId="0" applyNumberFormat="1" applyFont="1" applyBorder="1" applyAlignment="1">
      <alignment vertical="center"/>
    </xf>
    <xf numFmtId="0" fontId="0" fillId="0" borderId="20" xfId="0" applyBorder="1" applyAlignment="1">
      <alignment horizontal="justify" vertical="center"/>
    </xf>
    <xf numFmtId="171" fontId="39" fillId="0" borderId="0" xfId="0" applyNumberFormat="1" applyFont="1"/>
    <xf numFmtId="171" fontId="21" fillId="0" borderId="0" xfId="0" applyNumberFormat="1" applyFont="1" applyAlignment="1">
      <alignment horizontal="center"/>
    </xf>
    <xf numFmtId="171" fontId="39" fillId="0" borderId="0" xfId="0" applyNumberFormat="1" applyFont="1" applyAlignment="1">
      <alignment horizontal="center"/>
    </xf>
    <xf numFmtId="2" fontId="25" fillId="7" borderId="11" xfId="0" applyNumberFormat="1" applyFont="1" applyFill="1" applyBorder="1" applyAlignment="1">
      <alignment horizontal="right" vertical="center" wrapText="1"/>
    </xf>
    <xf numFmtId="0" fontId="38" fillId="0" borderId="14" xfId="0" applyFont="1" applyBorder="1" applyAlignment="1">
      <alignment horizontal="center" vertical="center"/>
    </xf>
    <xf numFmtId="2" fontId="30" fillId="8" borderId="11" xfId="8" applyNumberFormat="1" applyFont="1" applyFill="1" applyBorder="1" applyAlignment="1">
      <alignment horizontal="center" vertical="center"/>
    </xf>
    <xf numFmtId="171" fontId="0" fillId="0" borderId="0" xfId="0" applyNumberFormat="1" applyAlignment="1">
      <alignment horizontal="center" vertical="center"/>
    </xf>
    <xf numFmtId="171" fontId="41" fillId="5" borderId="0" xfId="8" applyNumberFormat="1" applyFont="1" applyFill="1" applyAlignment="1">
      <alignment vertical="center"/>
    </xf>
    <xf numFmtId="2" fontId="24" fillId="8" borderId="10" xfId="8" applyNumberFormat="1" applyFont="1" applyFill="1" applyBorder="1" applyAlignment="1">
      <alignment horizontal="center" vertical="center"/>
    </xf>
    <xf numFmtId="0" fontId="0" fillId="0" borderId="16" xfId="0" applyBorder="1" applyAlignment="1">
      <alignment horizontal="center" vertical="center"/>
    </xf>
    <xf numFmtId="0" fontId="0" fillId="2" borderId="110" xfId="0" applyFill="1" applyBorder="1" applyAlignment="1">
      <alignment horizontal="center" vertical="center"/>
    </xf>
    <xf numFmtId="0" fontId="0" fillId="2" borderId="110" xfId="0" applyFill="1" applyBorder="1" applyAlignment="1">
      <alignment vertical="center"/>
    </xf>
    <xf numFmtId="0" fontId="25" fillId="2" borderId="110" xfId="0" applyFont="1" applyFill="1" applyBorder="1" applyAlignment="1">
      <alignment horizontal="left" vertical="center" wrapText="1"/>
    </xf>
    <xf numFmtId="173" fontId="24" fillId="2" borderId="110" xfId="8" applyNumberFormat="1" applyFont="1" applyFill="1" applyBorder="1" applyAlignment="1">
      <alignment vertical="center"/>
    </xf>
    <xf numFmtId="3" fontId="89" fillId="2" borderId="9" xfId="8" applyFont="1" applyFill="1" applyBorder="1" applyAlignment="1">
      <alignment horizontal="center" vertical="center" wrapText="1"/>
    </xf>
    <xf numFmtId="3" fontId="89" fillId="2" borderId="11" xfId="8" applyFont="1" applyFill="1" applyBorder="1" applyAlignment="1">
      <alignment horizontal="left" vertical="center"/>
    </xf>
    <xf numFmtId="2" fontId="30" fillId="8" borderId="110" xfId="8" applyNumberFormat="1" applyFont="1" applyFill="1" applyBorder="1" applyAlignment="1">
      <alignment horizontal="center" vertical="center"/>
    </xf>
    <xf numFmtId="2" fontId="25" fillId="2" borderId="110" xfId="0" applyNumberFormat="1" applyFont="1" applyFill="1" applyBorder="1" applyAlignment="1">
      <alignment horizontal="center" vertical="center"/>
    </xf>
    <xf numFmtId="0" fontId="25" fillId="2" borderId="110" xfId="0" applyFont="1" applyFill="1" applyBorder="1" applyAlignment="1">
      <alignment horizontal="center" vertical="center" wrapText="1"/>
    </xf>
    <xf numFmtId="3" fontId="89" fillId="2" borderId="11" xfId="8" applyFont="1" applyFill="1" applyBorder="1" applyAlignment="1">
      <alignment horizontal="center" vertical="center" wrapText="1"/>
    </xf>
    <xf numFmtId="0" fontId="38" fillId="2" borderId="110" xfId="0" applyFont="1" applyFill="1" applyBorder="1" applyAlignment="1">
      <alignment vertical="center"/>
    </xf>
    <xf numFmtId="3" fontId="89" fillId="2" borderId="9" xfId="8" applyFont="1" applyFill="1" applyBorder="1" applyAlignment="1">
      <alignment horizontal="center" vertical="center"/>
    </xf>
    <xf numFmtId="0" fontId="95" fillId="0" borderId="112" xfId="0" applyFont="1" applyBorder="1" applyAlignment="1">
      <alignment horizontal="center" vertical="center"/>
    </xf>
    <xf numFmtId="0" fontId="95" fillId="0" borderId="41" xfId="0" applyFont="1" applyBorder="1" applyAlignment="1">
      <alignment horizontal="center" vertical="center"/>
    </xf>
    <xf numFmtId="0" fontId="97" fillId="0" borderId="0" xfId="0" applyFont="1" applyAlignment="1">
      <alignment horizontal="center" vertical="center"/>
    </xf>
    <xf numFmtId="0" fontId="38" fillId="0" borderId="0" xfId="0" applyFont="1"/>
    <xf numFmtId="0" fontId="95" fillId="62" borderId="112" xfId="0" applyFont="1" applyFill="1" applyBorder="1" applyAlignment="1">
      <alignment horizontal="center" vertical="center"/>
    </xf>
    <xf numFmtId="0" fontId="95" fillId="62" borderId="41" xfId="0" applyFont="1" applyFill="1" applyBorder="1" applyAlignment="1">
      <alignment horizontal="center" vertical="center"/>
    </xf>
    <xf numFmtId="164" fontId="38" fillId="0" borderId="0" xfId="1"/>
    <xf numFmtId="0" fontId="96" fillId="0" borderId="0" xfId="0" applyFont="1" applyAlignment="1">
      <alignment vertical="center"/>
    </xf>
    <xf numFmtId="0" fontId="97" fillId="0" borderId="0" xfId="0" applyFont="1" applyAlignment="1">
      <alignment vertical="center"/>
    </xf>
    <xf numFmtId="10" fontId="38" fillId="0" borderId="0" xfId="2" applyNumberFormat="1"/>
    <xf numFmtId="0" fontId="57" fillId="0" borderId="0" xfId="0" applyFont="1" applyAlignment="1">
      <alignment vertical="center"/>
    </xf>
    <xf numFmtId="43" fontId="57" fillId="0" borderId="0" xfId="2907" applyFont="1" applyAlignment="1" applyProtection="1">
      <alignment vertical="center"/>
    </xf>
    <xf numFmtId="0" fontId="105" fillId="63" borderId="114" xfId="0" applyFont="1" applyFill="1" applyBorder="1" applyAlignment="1">
      <alignment horizontal="center" vertical="center"/>
    </xf>
    <xf numFmtId="0" fontId="105" fillId="63" borderId="44" xfId="0" applyFont="1" applyFill="1" applyBorder="1" applyAlignment="1">
      <alignment horizontal="center" vertical="center"/>
    </xf>
    <xf numFmtId="0" fontId="106" fillId="0" borderId="3" xfId="0" applyFont="1" applyBorder="1" applyAlignment="1">
      <alignment horizontal="center" vertical="center"/>
    </xf>
    <xf numFmtId="0" fontId="57" fillId="0" borderId="115" xfId="0" applyFont="1" applyBorder="1" applyAlignment="1">
      <alignment horizontal="center" vertical="center"/>
    </xf>
    <xf numFmtId="0" fontId="106" fillId="0" borderId="115" xfId="0" applyFont="1" applyBorder="1" applyAlignment="1">
      <alignment horizontal="center" vertical="center"/>
    </xf>
    <xf numFmtId="0" fontId="106" fillId="0" borderId="115" xfId="0" applyFont="1" applyBorder="1" applyAlignment="1">
      <alignment vertical="center"/>
    </xf>
    <xf numFmtId="43" fontId="107" fillId="0" borderId="115" xfId="0" applyNumberFormat="1" applyFont="1" applyBorder="1" applyAlignment="1">
      <alignment horizontal="center" vertical="center"/>
    </xf>
    <xf numFmtId="0" fontId="57" fillId="0" borderId="3" xfId="0" applyFont="1" applyBorder="1" applyAlignment="1">
      <alignment horizontal="center" vertical="center"/>
    </xf>
    <xf numFmtId="0" fontId="57" fillId="0" borderId="115" xfId="0" applyFont="1" applyBorder="1" applyAlignment="1">
      <alignment vertical="center"/>
    </xf>
    <xf numFmtId="43" fontId="57" fillId="64" borderId="115" xfId="0" applyNumberFormat="1" applyFont="1" applyFill="1" applyBorder="1" applyAlignment="1" applyProtection="1">
      <alignment horizontal="center" vertical="center"/>
      <protection locked="0"/>
    </xf>
    <xf numFmtId="0" fontId="57" fillId="0" borderId="3" xfId="0" applyFont="1" applyBorder="1" applyAlignment="1">
      <alignment horizontal="right" vertical="center"/>
    </xf>
    <xf numFmtId="43" fontId="57" fillId="0" borderId="115" xfId="0" applyNumberFormat="1" applyFont="1" applyBorder="1" applyAlignment="1">
      <alignment horizontal="center" vertical="center"/>
    </xf>
    <xf numFmtId="0" fontId="57" fillId="0" borderId="115" xfId="0" applyFont="1" applyBorder="1" applyAlignment="1">
      <alignment horizontal="left" vertical="center"/>
    </xf>
    <xf numFmtId="43" fontId="57" fillId="0" borderId="0" xfId="2907" applyFont="1" applyFill="1" applyBorder="1" applyAlignment="1" applyProtection="1">
      <alignment horizontal="center" vertical="center"/>
    </xf>
    <xf numFmtId="43" fontId="106" fillId="0" borderId="115" xfId="0" applyNumberFormat="1" applyFont="1" applyBorder="1" applyAlignment="1">
      <alignment horizontal="center" vertical="center"/>
    </xf>
    <xf numFmtId="43" fontId="57" fillId="0" borderId="0" xfId="2907" applyFont="1" applyAlignment="1" applyProtection="1">
      <alignment horizontal="center" vertical="center"/>
    </xf>
    <xf numFmtId="43" fontId="107" fillId="64" borderId="115" xfId="0" applyNumberFormat="1" applyFont="1" applyFill="1" applyBorder="1" applyAlignment="1" applyProtection="1">
      <alignment horizontal="center" vertical="center"/>
      <protection locked="0"/>
    </xf>
    <xf numFmtId="0" fontId="83" fillId="0" borderId="3" xfId="0" applyFont="1" applyBorder="1" applyAlignment="1">
      <alignment horizontal="right" vertical="center"/>
    </xf>
    <xf numFmtId="0" fontId="83" fillId="0" borderId="115" xfId="0" applyFont="1" applyBorder="1" applyAlignment="1">
      <alignment vertical="center"/>
    </xf>
    <xf numFmtId="2" fontId="57" fillId="0" borderId="115" xfId="0" applyNumberFormat="1" applyFont="1" applyBorder="1" applyAlignment="1">
      <alignment horizontal="center" vertical="center"/>
    </xf>
    <xf numFmtId="2" fontId="109" fillId="0" borderId="114" xfId="0" applyNumberFormat="1" applyFont="1" applyBorder="1" applyAlignment="1">
      <alignment horizontal="center" vertical="center"/>
    </xf>
    <xf numFmtId="0" fontId="57" fillId="0" borderId="0" xfId="0" applyFont="1" applyAlignment="1">
      <alignment horizontal="center" vertical="center"/>
    </xf>
    <xf numFmtId="10" fontId="108" fillId="64" borderId="0" xfId="2" applyNumberFormat="1" applyFont="1" applyFill="1" applyBorder="1" applyAlignment="1" applyProtection="1">
      <alignment horizontal="center" vertical="center"/>
      <protection locked="0"/>
    </xf>
    <xf numFmtId="43" fontId="108" fillId="64" borderId="0" xfId="2907" applyFont="1" applyFill="1" applyBorder="1" applyAlignment="1" applyProtection="1">
      <alignment horizontal="center" vertical="center"/>
      <protection locked="0"/>
    </xf>
    <xf numFmtId="10" fontId="57" fillId="0" borderId="0" xfId="2" applyNumberFormat="1" applyFont="1" applyBorder="1" applyAlignment="1" applyProtection="1">
      <alignment horizontal="center" vertical="center"/>
    </xf>
    <xf numFmtId="10" fontId="108" fillId="65" borderId="0" xfId="2" applyNumberFormat="1" applyFont="1" applyFill="1" applyBorder="1" applyAlignment="1" applyProtection="1">
      <alignment horizontal="center" vertical="center"/>
    </xf>
    <xf numFmtId="10" fontId="57" fillId="0" borderId="0" xfId="2" applyNumberFormat="1" applyFont="1" applyBorder="1" applyAlignment="1" applyProtection="1">
      <alignment horizontal="left" vertical="center"/>
    </xf>
    <xf numFmtId="10" fontId="108" fillId="0" borderId="0" xfId="2" applyNumberFormat="1" applyFont="1" applyBorder="1" applyAlignment="1" applyProtection="1">
      <alignment horizontal="center" vertical="center"/>
    </xf>
    <xf numFmtId="43" fontId="57" fillId="0" borderId="0" xfId="2907" applyFont="1" applyFill="1" applyAlignment="1" applyProtection="1">
      <alignment vertical="center"/>
    </xf>
    <xf numFmtId="0" fontId="106" fillId="0" borderId="0" xfId="0" applyFont="1" applyAlignment="1">
      <alignment horizontal="right" vertical="center"/>
    </xf>
    <xf numFmtId="43" fontId="112" fillId="0" borderId="0" xfId="0" applyNumberFormat="1" applyFont="1" applyAlignment="1">
      <alignment vertical="center"/>
    </xf>
    <xf numFmtId="10" fontId="57" fillId="0" borderId="0" xfId="2" applyNumberFormat="1" applyFont="1" applyAlignment="1" applyProtection="1">
      <alignment horizontal="center" vertical="center"/>
    </xf>
    <xf numFmtId="10" fontId="38" fillId="0" borderId="0" xfId="2" applyNumberFormat="1" applyBorder="1" applyAlignment="1">
      <alignment horizontal="center" vertical="center"/>
    </xf>
    <xf numFmtId="2" fontId="10" fillId="0" borderId="0" xfId="0" applyNumberFormat="1" applyFont="1" applyAlignment="1">
      <alignment horizontal="center" vertical="center"/>
    </xf>
    <xf numFmtId="3" fontId="24" fillId="2" borderId="11" xfId="8" applyFont="1" applyFill="1" applyBorder="1" applyAlignment="1">
      <alignment horizontal="center" vertical="center"/>
    </xf>
    <xf numFmtId="0" fontId="13" fillId="0" borderId="14" xfId="0" applyFont="1" applyBorder="1" applyAlignment="1">
      <alignment horizontal="center" vertical="center"/>
    </xf>
    <xf numFmtId="0" fontId="13" fillId="0" borderId="0" xfId="0" applyFont="1" applyBorder="1" applyAlignment="1">
      <alignment horizontal="center" vertical="center"/>
    </xf>
    <xf numFmtId="0" fontId="80" fillId="3" borderId="119" xfId="2976" applyNumberFormat="1" applyFont="1" applyFill="1" applyBorder="1" applyAlignment="1">
      <alignment horizontal="center" vertical="center" wrapText="1"/>
    </xf>
    <xf numFmtId="0" fontId="80" fillId="3" borderId="117" xfId="2976" applyNumberFormat="1" applyFont="1" applyFill="1" applyBorder="1" applyAlignment="1">
      <alignment horizontal="center" vertical="center" wrapText="1"/>
    </xf>
    <xf numFmtId="0" fontId="92" fillId="3" borderId="117" xfId="2976" applyNumberFormat="1" applyFont="1" applyFill="1" applyBorder="1" applyAlignment="1">
      <alignment horizontal="center" vertical="center" wrapText="1"/>
    </xf>
    <xf numFmtId="4" fontId="92" fillId="3" borderId="117" xfId="2976" applyNumberFormat="1" applyFont="1" applyFill="1" applyBorder="1" applyAlignment="1">
      <alignment horizontal="center" vertical="center" wrapText="1"/>
    </xf>
    <xf numFmtId="4" fontId="92" fillId="3" borderId="117" xfId="2976" applyNumberFormat="1" applyFont="1" applyFill="1" applyBorder="1" applyAlignment="1" applyProtection="1">
      <alignment horizontal="center" vertical="center" wrapText="1"/>
      <protection locked="0"/>
    </xf>
    <xf numFmtId="10" fontId="92" fillId="3" borderId="117" xfId="2977" applyNumberFormat="1" applyFont="1" applyFill="1" applyBorder="1" applyAlignment="1" applyProtection="1">
      <alignment horizontal="center" vertical="center" wrapText="1"/>
      <protection locked="0"/>
    </xf>
    <xf numFmtId="10" fontId="92" fillId="3" borderId="118" xfId="2977" applyNumberFormat="1" applyFont="1" applyFill="1" applyBorder="1" applyAlignment="1" applyProtection="1">
      <alignment horizontal="center" vertical="center" wrapText="1"/>
      <protection locked="0"/>
    </xf>
    <xf numFmtId="4" fontId="16" fillId="0" borderId="0" xfId="0" applyNumberFormat="1" applyFont="1" applyAlignment="1">
      <alignment vertical="center"/>
    </xf>
    <xf numFmtId="43" fontId="15" fillId="0" borderId="4" xfId="2907" applyFont="1" applyBorder="1" applyAlignment="1" applyProtection="1">
      <alignment horizontal="center" vertical="center"/>
      <protection locked="0"/>
    </xf>
    <xf numFmtId="0" fontId="79" fillId="0" borderId="117" xfId="0" applyFont="1" applyBorder="1" applyAlignment="1">
      <alignment horizontal="center" vertical="center"/>
    </xf>
    <xf numFmtId="0" fontId="20" fillId="2" borderId="117" xfId="0" applyFont="1" applyFill="1" applyBorder="1" applyAlignment="1">
      <alignment horizontal="left" vertical="center" wrapText="1"/>
    </xf>
    <xf numFmtId="0" fontId="20" fillId="7" borderId="117" xfId="0" applyFont="1" applyFill="1" applyBorder="1" applyAlignment="1">
      <alignment horizontal="left" vertical="center" wrapText="1"/>
    </xf>
    <xf numFmtId="0" fontId="79" fillId="65" borderId="117" xfId="0" applyFont="1" applyFill="1" applyBorder="1" applyAlignment="1">
      <alignment horizontal="center" vertical="center" wrapText="1"/>
    </xf>
    <xf numFmtId="4" fontId="79" fillId="0" borderId="117" xfId="2978" applyNumberFormat="1" applyFont="1" applyBorder="1" applyAlignment="1" applyProtection="1">
      <alignment horizontal="center" vertical="center" wrapText="1"/>
    </xf>
    <xf numFmtId="4" fontId="79" fillId="0" borderId="118" xfId="0" applyNumberFormat="1" applyFont="1" applyBorder="1" applyAlignment="1">
      <alignment horizontal="center" vertical="center" wrapText="1"/>
    </xf>
    <xf numFmtId="0" fontId="117" fillId="2" borderId="117" xfId="0" applyFont="1" applyFill="1" applyBorder="1" applyAlignment="1">
      <alignment horizontal="center" vertical="center"/>
    </xf>
    <xf numFmtId="0" fontId="117" fillId="2" borderId="117" xfId="0" applyFont="1" applyFill="1" applyBorder="1" applyAlignment="1">
      <alignment horizontal="center" vertical="center" wrapText="1"/>
    </xf>
    <xf numFmtId="0" fontId="117" fillId="2" borderId="117" xfId="0" applyFont="1" applyFill="1" applyBorder="1" applyAlignment="1">
      <alignment horizontal="left" vertical="center" wrapText="1"/>
    </xf>
    <xf numFmtId="0" fontId="117" fillId="66" borderId="117" xfId="0" applyFont="1" applyFill="1" applyBorder="1" applyAlignment="1">
      <alignment horizontal="center" vertical="center"/>
    </xf>
    <xf numFmtId="4" fontId="79" fillId="66" borderId="117" xfId="0" applyNumberFormat="1" applyFont="1" applyFill="1" applyBorder="1" applyAlignment="1">
      <alignment horizontal="center" vertical="center" wrapText="1"/>
    </xf>
    <xf numFmtId="0" fontId="117" fillId="0" borderId="117" xfId="0" applyFont="1" applyBorder="1" applyAlignment="1">
      <alignment horizontal="left" vertical="center" wrapText="1"/>
    </xf>
    <xf numFmtId="0" fontId="117" fillId="7" borderId="117" xfId="0" applyFont="1" applyFill="1" applyBorder="1" applyAlignment="1">
      <alignment horizontal="center" vertical="center"/>
    </xf>
    <xf numFmtId="0" fontId="117" fillId="7" borderId="117" xfId="0" applyFont="1" applyFill="1" applyBorder="1" applyAlignment="1">
      <alignment horizontal="center" vertical="center" wrapText="1"/>
    </xf>
    <xf numFmtId="0" fontId="117" fillId="7" borderId="117" xfId="0" applyFont="1" applyFill="1" applyBorder="1" applyAlignment="1">
      <alignment horizontal="left" vertical="center" wrapText="1"/>
    </xf>
    <xf numFmtId="0" fontId="20" fillId="7" borderId="117" xfId="0" applyFont="1" applyFill="1" applyBorder="1" applyAlignment="1">
      <alignment horizontal="center" vertical="center" wrapText="1"/>
    </xf>
    <xf numFmtId="0" fontId="20" fillId="2" borderId="117" xfId="0" applyFont="1" applyFill="1" applyBorder="1" applyAlignment="1">
      <alignment horizontal="center" vertical="center" wrapText="1"/>
    </xf>
    <xf numFmtId="4" fontId="80" fillId="68" borderId="118" xfId="0" applyNumberFormat="1" applyFont="1" applyFill="1" applyBorder="1" applyAlignment="1">
      <alignment horizontal="center" vertical="center" wrapText="1"/>
    </xf>
    <xf numFmtId="0" fontId="13" fillId="3" borderId="121" xfId="0" applyFont="1" applyFill="1" applyBorder="1" applyAlignment="1">
      <alignment vertical="center" wrapText="1"/>
    </xf>
    <xf numFmtId="0" fontId="20" fillId="66" borderId="117" xfId="0" applyFont="1" applyFill="1" applyBorder="1" applyAlignment="1">
      <alignment horizontal="center" vertical="center"/>
    </xf>
    <xf numFmtId="4" fontId="28" fillId="66" borderId="117" xfId="0" applyNumberFormat="1" applyFont="1" applyFill="1" applyBorder="1" applyAlignment="1">
      <alignment horizontal="center" vertical="center" wrapText="1"/>
    </xf>
    <xf numFmtId="0" fontId="20" fillId="65" borderId="117" xfId="0" applyFont="1" applyFill="1" applyBorder="1" applyAlignment="1">
      <alignment horizontal="center" vertical="center"/>
    </xf>
    <xf numFmtId="4" fontId="28" fillId="65" borderId="117" xfId="0" applyNumberFormat="1" applyFont="1" applyFill="1" applyBorder="1" applyAlignment="1">
      <alignment horizontal="center" vertical="center" wrapText="1"/>
    </xf>
    <xf numFmtId="4" fontId="79" fillId="65" borderId="117" xfId="0" applyNumberFormat="1" applyFont="1" applyFill="1" applyBorder="1" applyAlignment="1">
      <alignment horizontal="center" vertical="center" wrapText="1"/>
    </xf>
    <xf numFmtId="4" fontId="28" fillId="0" borderId="0" xfId="0" applyNumberFormat="1" applyFont="1" applyAlignment="1">
      <alignment horizontal="center" vertical="center"/>
    </xf>
    <xf numFmtId="0" fontId="28" fillId="0" borderId="0" xfId="0" applyFont="1" applyAlignment="1">
      <alignment horizontal="center" vertical="center"/>
    </xf>
    <xf numFmtId="0" fontId="28" fillId="0" borderId="0" xfId="0" applyFont="1" applyAlignment="1">
      <alignment vertical="center"/>
    </xf>
    <xf numFmtId="0" fontId="12" fillId="2" borderId="0" xfId="0" applyFont="1" applyFill="1" applyAlignment="1">
      <alignment horizontal="center" vertical="center"/>
    </xf>
    <xf numFmtId="0" fontId="118" fillId="67" borderId="116" xfId="0" applyFont="1" applyFill="1" applyBorder="1" applyAlignment="1">
      <alignment vertical="center"/>
    </xf>
    <xf numFmtId="0" fontId="118" fillId="67" borderId="109" xfId="0" applyFont="1" applyFill="1" applyBorder="1" applyAlignment="1">
      <alignment vertical="center"/>
    </xf>
    <xf numFmtId="0" fontId="118" fillId="67" borderId="117" xfId="0" applyFont="1" applyFill="1" applyBorder="1" applyAlignment="1">
      <alignment vertical="center"/>
    </xf>
    <xf numFmtId="0" fontId="118" fillId="67" borderId="120" xfId="0" applyFont="1" applyFill="1" applyBorder="1" applyAlignment="1">
      <alignment vertical="center"/>
    </xf>
    <xf numFmtId="10" fontId="119" fillId="2" borderId="0" xfId="2" applyNumberFormat="1" applyFont="1" applyFill="1" applyBorder="1" applyAlignment="1" applyProtection="1">
      <alignment horizontal="center" vertical="center"/>
    </xf>
    <xf numFmtId="0" fontId="28" fillId="2" borderId="0" xfId="0" applyFont="1" applyFill="1" applyAlignment="1">
      <alignment horizontal="center" vertical="center"/>
    </xf>
    <xf numFmtId="0" fontId="28" fillId="2" borderId="0" xfId="0" applyFont="1" applyFill="1" applyAlignment="1">
      <alignment vertical="top"/>
    </xf>
    <xf numFmtId="164" fontId="120" fillId="0" borderId="0" xfId="1" applyFont="1" applyBorder="1" applyAlignment="1">
      <alignment horizontal="center" vertical="center"/>
    </xf>
    <xf numFmtId="164" fontId="120" fillId="0" borderId="0" xfId="1" applyFont="1" applyBorder="1" applyAlignment="1">
      <alignment vertical="center"/>
    </xf>
    <xf numFmtId="0" fontId="12" fillId="7" borderId="0" xfId="0" applyFont="1" applyFill="1" applyAlignment="1">
      <alignment horizontal="center" vertical="center"/>
    </xf>
    <xf numFmtId="10" fontId="119" fillId="7" borderId="0" xfId="2" applyNumberFormat="1" applyFont="1" applyFill="1" applyBorder="1" applyAlignment="1" applyProtection="1">
      <alignment horizontal="center" vertical="center"/>
    </xf>
    <xf numFmtId="0" fontId="28" fillId="7" borderId="0" xfId="0" applyFont="1" applyFill="1" applyAlignment="1">
      <alignment horizontal="center" vertical="center"/>
    </xf>
    <xf numFmtId="164" fontId="120" fillId="8" borderId="0" xfId="1" applyFont="1" applyFill="1" applyBorder="1" applyAlignment="1">
      <alignment horizontal="center" vertical="center"/>
    </xf>
    <xf numFmtId="164" fontId="120" fillId="8" borderId="0" xfId="1" applyFont="1" applyFill="1" applyBorder="1" applyAlignment="1">
      <alignment vertical="center"/>
    </xf>
    <xf numFmtId="0" fontId="28" fillId="7" borderId="0" xfId="0" applyFont="1" applyFill="1" applyAlignment="1">
      <alignment vertical="top"/>
    </xf>
    <xf numFmtId="0" fontId="119" fillId="2" borderId="0" xfId="0" applyFont="1" applyFill="1" applyAlignment="1">
      <alignment horizontal="center" vertical="center"/>
    </xf>
    <xf numFmtId="2" fontId="28" fillId="2" borderId="0" xfId="0" applyNumberFormat="1" applyFont="1" applyFill="1" applyAlignment="1">
      <alignment horizontal="center" vertical="center"/>
    </xf>
    <xf numFmtId="3" fontId="28" fillId="2" borderId="0" xfId="0" applyNumberFormat="1" applyFont="1" applyFill="1" applyAlignment="1">
      <alignment horizontal="center" vertical="center"/>
    </xf>
    <xf numFmtId="0" fontId="12" fillId="0" borderId="0" xfId="0" applyFont="1" applyAlignment="1">
      <alignment horizontal="center" vertical="center"/>
    </xf>
    <xf numFmtId="165" fontId="28" fillId="0" borderId="0" xfId="0" applyNumberFormat="1" applyFont="1" applyAlignment="1">
      <alignment horizontal="center" vertical="center"/>
    </xf>
    <xf numFmtId="0" fontId="28" fillId="0" borderId="0" xfId="0" applyFont="1"/>
    <xf numFmtId="4" fontId="80" fillId="68" borderId="117" xfId="0" applyNumberFormat="1" applyFont="1" applyFill="1" applyBorder="1" applyAlignment="1">
      <alignment horizontal="center" vertical="center" wrapText="1"/>
    </xf>
    <xf numFmtId="0" fontId="118" fillId="67" borderId="119" xfId="0" applyFont="1" applyFill="1" applyBorder="1" applyAlignment="1">
      <alignment horizontal="center" vertical="center"/>
    </xf>
    <xf numFmtId="0" fontId="117" fillId="2" borderId="119" xfId="0" applyFont="1" applyFill="1" applyBorder="1" applyAlignment="1">
      <alignment horizontal="center" vertical="center"/>
    </xf>
    <xf numFmtId="0" fontId="117" fillId="7" borderId="119" xfId="0" applyFont="1" applyFill="1" applyBorder="1" applyAlignment="1">
      <alignment horizontal="center" vertical="center"/>
    </xf>
    <xf numFmtId="0" fontId="20" fillId="2" borderId="119" xfId="0" applyFont="1" applyFill="1" applyBorder="1" applyAlignment="1">
      <alignment horizontal="center" vertical="center"/>
    </xf>
    <xf numFmtId="0" fontId="20" fillId="7" borderId="119" xfId="0" applyFont="1" applyFill="1" applyBorder="1" applyAlignment="1">
      <alignment horizontal="center" vertical="center"/>
    </xf>
    <xf numFmtId="0" fontId="121" fillId="0" borderId="0" xfId="0" applyFont="1" applyAlignment="1">
      <alignment vertical="center"/>
    </xf>
    <xf numFmtId="0" fontId="88" fillId="0" borderId="109" xfId="0" applyFont="1" applyBorder="1" applyAlignment="1">
      <alignment vertical="center"/>
    </xf>
    <xf numFmtId="14" fontId="88" fillId="0" borderId="117" xfId="0" applyNumberFormat="1" applyFont="1" applyBorder="1" applyAlignment="1">
      <alignment horizontal="center" vertical="center"/>
    </xf>
    <xf numFmtId="0" fontId="87" fillId="0" borderId="117" xfId="0" applyFont="1" applyBorder="1" applyAlignment="1">
      <alignment horizontal="center" vertical="center"/>
    </xf>
    <xf numFmtId="0" fontId="93" fillId="0" borderId="117" xfId="0" applyFont="1" applyBorder="1" applyAlignment="1">
      <alignment vertical="center"/>
    </xf>
    <xf numFmtId="4" fontId="93" fillId="8" borderId="117" xfId="0" applyNumberFormat="1" applyFont="1" applyFill="1" applyBorder="1" applyAlignment="1">
      <alignment horizontal="center" vertical="center"/>
    </xf>
    <xf numFmtId="4" fontId="93" fillId="0" borderId="117" xfId="0" applyNumberFormat="1" applyFont="1" applyBorder="1" applyAlignment="1">
      <alignment horizontal="center" vertical="center"/>
    </xf>
    <xf numFmtId="4" fontId="57" fillId="8" borderId="117" xfId="0" applyNumberFormat="1" applyFont="1" applyFill="1" applyBorder="1" applyAlignment="1">
      <alignment horizontal="center" vertical="center"/>
    </xf>
    <xf numFmtId="4" fontId="57" fillId="0" borderId="117" xfId="0" applyNumberFormat="1" applyFont="1" applyBorder="1" applyAlignment="1">
      <alignment horizontal="center" vertical="center"/>
    </xf>
    <xf numFmtId="186" fontId="93" fillId="0" borderId="117" xfId="0" applyNumberFormat="1" applyFont="1" applyBorder="1" applyAlignment="1">
      <alignment horizontal="center" vertical="center"/>
    </xf>
    <xf numFmtId="9" fontId="93" fillId="8" borderId="117" xfId="2" applyFont="1" applyFill="1" applyBorder="1" applyAlignment="1">
      <alignment horizontal="center" vertical="center"/>
    </xf>
    <xf numFmtId="10" fontId="123" fillId="0" borderId="0" xfId="2" applyNumberFormat="1" applyFont="1" applyAlignment="1">
      <alignment horizontal="center" vertical="center"/>
    </xf>
    <xf numFmtId="4" fontId="88" fillId="0" borderId="117" xfId="0" applyNumberFormat="1" applyFont="1" applyBorder="1" applyAlignment="1">
      <alignment horizontal="center" vertical="center"/>
    </xf>
    <xf numFmtId="4" fontId="121" fillId="0" borderId="0" xfId="0" applyNumberFormat="1" applyFont="1" applyAlignment="1">
      <alignment vertical="center"/>
    </xf>
    <xf numFmtId="0" fontId="93" fillId="0" borderId="0" xfId="0" applyFont="1" applyAlignment="1">
      <alignment vertical="center"/>
    </xf>
    <xf numFmtId="10" fontId="38" fillId="0" borderId="0" xfId="2" applyNumberFormat="1" applyAlignment="1">
      <alignment vertical="center"/>
    </xf>
    <xf numFmtId="4" fontId="114" fillId="0" borderId="0" xfId="0" applyNumberFormat="1" applyFont="1"/>
    <xf numFmtId="10" fontId="96" fillId="0" borderId="0" xfId="0" applyNumberFormat="1" applyFont="1" applyAlignment="1">
      <alignment vertical="center"/>
    </xf>
    <xf numFmtId="164" fontId="13" fillId="3" borderId="63" xfId="1" applyFont="1" applyFill="1" applyBorder="1" applyAlignment="1" applyProtection="1">
      <alignment horizontal="center" vertical="center" wrapText="1"/>
    </xf>
    <xf numFmtId="164" fontId="13" fillId="3" borderId="122" xfId="1" applyFont="1" applyFill="1" applyBorder="1" applyAlignment="1" applyProtection="1">
      <alignment horizontal="center" vertical="center" wrapText="1"/>
    </xf>
    <xf numFmtId="0" fontId="57" fillId="0" borderId="124" xfId="0" applyFont="1" applyBorder="1" applyAlignment="1">
      <alignment vertical="center"/>
    </xf>
    <xf numFmtId="0" fontId="57" fillId="0" borderId="125" xfId="0" applyFont="1" applyBorder="1" applyAlignment="1">
      <alignment vertical="center"/>
    </xf>
    <xf numFmtId="0" fontId="57" fillId="0" borderId="15" xfId="0" applyFont="1" applyBorder="1" applyAlignment="1">
      <alignment vertical="center"/>
    </xf>
    <xf numFmtId="0" fontId="57" fillId="0" borderId="16" xfId="0" applyFont="1" applyBorder="1" applyAlignment="1">
      <alignment vertical="center"/>
    </xf>
    <xf numFmtId="0" fontId="104" fillId="0" borderId="15" xfId="0" applyFont="1" applyBorder="1" applyAlignment="1">
      <alignment vertical="center"/>
    </xf>
    <xf numFmtId="43" fontId="106" fillId="0" borderId="0" xfId="0" applyNumberFormat="1" applyFont="1" applyBorder="1" applyAlignment="1">
      <alignment horizontal="right" vertical="center"/>
    </xf>
    <xf numFmtId="43" fontId="57" fillId="0" borderId="0" xfId="0" applyNumberFormat="1" applyFont="1" applyBorder="1" applyAlignment="1">
      <alignment horizontal="center" vertical="center"/>
    </xf>
    <xf numFmtId="43" fontId="57" fillId="0" borderId="0" xfId="0" applyNumberFormat="1" applyFont="1" applyBorder="1" applyAlignment="1">
      <alignment vertical="center"/>
    </xf>
    <xf numFmtId="43" fontId="107" fillId="0" borderId="0" xfId="0" applyNumberFormat="1" applyFont="1" applyBorder="1" applyAlignment="1">
      <alignment vertical="center"/>
    </xf>
    <xf numFmtId="43" fontId="57" fillId="64" borderId="0" xfId="0" applyNumberFormat="1" applyFont="1" applyFill="1" applyBorder="1" applyAlignment="1" applyProtection="1">
      <alignment horizontal="center" vertical="center"/>
      <protection locked="0"/>
    </xf>
    <xf numFmtId="2" fontId="57" fillId="0" borderId="0" xfId="0" applyNumberFormat="1" applyFont="1" applyBorder="1" applyAlignment="1">
      <alignment vertical="center"/>
    </xf>
    <xf numFmtId="43" fontId="106" fillId="0" borderId="0" xfId="0" applyNumberFormat="1" applyFont="1" applyBorder="1" applyAlignment="1">
      <alignment vertical="center"/>
    </xf>
    <xf numFmtId="2" fontId="83" fillId="0" borderId="0" xfId="0" applyNumberFormat="1" applyFont="1" applyBorder="1" applyAlignment="1">
      <alignment vertical="center"/>
    </xf>
    <xf numFmtId="0" fontId="57" fillId="0" borderId="0" xfId="0" applyFont="1" applyBorder="1" applyAlignment="1">
      <alignment horizontal="center" vertical="center"/>
    </xf>
    <xf numFmtId="14" fontId="110" fillId="0" borderId="0" xfId="0" applyNumberFormat="1" applyFont="1" applyBorder="1" applyAlignment="1">
      <alignment horizontal="right" vertical="center"/>
    </xf>
    <xf numFmtId="0" fontId="108" fillId="64" borderId="0" xfId="0" applyFont="1" applyFill="1" applyBorder="1" applyAlignment="1" applyProtection="1">
      <alignment horizontal="center" vertical="center"/>
      <protection locked="0"/>
    </xf>
    <xf numFmtId="0" fontId="105" fillId="0" borderId="0" xfId="0" applyFont="1" applyBorder="1" applyAlignment="1">
      <alignment vertical="center"/>
    </xf>
    <xf numFmtId="0" fontId="106" fillId="64" borderId="0" xfId="0" applyFont="1" applyFill="1" applyBorder="1" applyAlignment="1" applyProtection="1">
      <alignment horizontal="center" vertical="center"/>
      <protection locked="0"/>
    </xf>
    <xf numFmtId="10" fontId="106" fillId="64" borderId="0" xfId="0" applyNumberFormat="1" applyFont="1" applyFill="1" applyBorder="1" applyAlignment="1">
      <alignment horizontal="center" vertical="center"/>
    </xf>
    <xf numFmtId="14" fontId="111" fillId="0" borderId="0" xfId="0" applyNumberFormat="1" applyFont="1" applyBorder="1" applyAlignment="1">
      <alignment horizontal="right" vertical="center"/>
    </xf>
    <xf numFmtId="0" fontId="57" fillId="0" borderId="0" xfId="0" applyFont="1" applyBorder="1" applyAlignment="1">
      <alignment vertical="center"/>
    </xf>
    <xf numFmtId="0" fontId="105" fillId="0" borderId="0" xfId="0" applyFont="1" applyBorder="1" applyAlignment="1">
      <alignment horizontal="right" vertical="center"/>
    </xf>
    <xf numFmtId="0" fontId="112" fillId="64" borderId="0" xfId="0" applyFont="1" applyFill="1" applyBorder="1" applyAlignment="1" applyProtection="1">
      <alignment horizontal="center" vertical="center"/>
      <protection locked="0"/>
    </xf>
    <xf numFmtId="0" fontId="112" fillId="0" borderId="16" xfId="0" applyFont="1" applyBorder="1" applyAlignment="1">
      <alignment vertical="center"/>
    </xf>
    <xf numFmtId="0" fontId="57" fillId="0" borderId="126" xfId="0" applyFont="1" applyBorder="1" applyAlignment="1">
      <alignment vertical="center"/>
    </xf>
    <xf numFmtId="0" fontId="57" fillId="0" borderId="22" xfId="0" applyFont="1" applyBorder="1" applyAlignment="1">
      <alignment vertical="center"/>
    </xf>
    <xf numFmtId="0" fontId="57" fillId="0" borderId="127" xfId="0" applyFont="1" applyBorder="1" applyAlignment="1">
      <alignment vertical="center"/>
    </xf>
    <xf numFmtId="0" fontId="0" fillId="0" borderId="124" xfId="0" applyBorder="1"/>
    <xf numFmtId="0" fontId="0" fillId="0" borderId="125" xfId="0" applyBorder="1"/>
    <xf numFmtId="0" fontId="0" fillId="0" borderId="15" xfId="0" applyBorder="1"/>
    <xf numFmtId="0" fontId="0" fillId="0" borderId="16" xfId="0" applyBorder="1"/>
    <xf numFmtId="0" fontId="0" fillId="0" borderId="15" xfId="0" applyBorder="1" applyAlignment="1">
      <alignment vertical="center"/>
    </xf>
    <xf numFmtId="0" fontId="0" fillId="0" borderId="16" xfId="0" applyBorder="1" applyAlignment="1">
      <alignment vertical="center"/>
    </xf>
    <xf numFmtId="0" fontId="13" fillId="6" borderId="46" xfId="0" applyFont="1" applyFill="1" applyBorder="1" applyAlignment="1">
      <alignment horizontal="center" vertical="center"/>
    </xf>
    <xf numFmtId="0" fontId="13" fillId="6" borderId="128" xfId="0" applyFont="1" applyFill="1" applyBorder="1" applyAlignment="1">
      <alignment horizontal="center" vertical="center"/>
    </xf>
    <xf numFmtId="0" fontId="0" fillId="0" borderId="19" xfId="0" applyBorder="1" applyAlignment="1">
      <alignment vertical="center"/>
    </xf>
    <xf numFmtId="4" fontId="0" fillId="0" borderId="19" xfId="0" applyNumberFormat="1" applyBorder="1" applyAlignment="1">
      <alignment vertical="center"/>
    </xf>
    <xf numFmtId="173" fontId="13" fillId="0" borderId="0" xfId="0" applyNumberFormat="1" applyFont="1" applyBorder="1" applyAlignment="1">
      <alignment vertical="center"/>
    </xf>
    <xf numFmtId="0" fontId="34" fillId="0" borderId="0" xfId="0" applyFont="1" applyBorder="1" applyAlignment="1">
      <alignment vertical="center"/>
    </xf>
    <xf numFmtId="0" fontId="34" fillId="0" borderId="16" xfId="0" applyFont="1" applyBorder="1" applyAlignment="1">
      <alignment vertical="center"/>
    </xf>
    <xf numFmtId="173" fontId="34" fillId="0" borderId="0" xfId="0" applyNumberFormat="1" applyFont="1" applyBorder="1" applyAlignment="1">
      <alignment horizontal="center" vertical="center"/>
    </xf>
    <xf numFmtId="173" fontId="34" fillId="0" borderId="0" xfId="0" applyNumberFormat="1" applyFont="1" applyBorder="1" applyAlignment="1">
      <alignment horizontal="left" vertical="center"/>
    </xf>
    <xf numFmtId="0" fontId="0" fillId="0" borderId="126" xfId="0" applyBorder="1"/>
    <xf numFmtId="0" fontId="0" fillId="0" borderId="22" xfId="0" applyBorder="1"/>
    <xf numFmtId="0" fontId="0" fillId="0" borderId="127" xfId="0" applyBorder="1"/>
    <xf numFmtId="0" fontId="0" fillId="0" borderId="0" xfId="0" applyAlignment="1">
      <alignment horizontal="center" vertical="center"/>
    </xf>
    <xf numFmtId="0" fontId="91" fillId="0" borderId="41" xfId="0" applyFont="1" applyBorder="1" applyAlignment="1">
      <alignment horizontal="right" vertical="center"/>
    </xf>
    <xf numFmtId="0" fontId="91" fillId="0" borderId="41" xfId="0" applyFont="1" applyBorder="1" applyAlignment="1">
      <alignment horizontal="center" vertical="center"/>
    </xf>
    <xf numFmtId="0" fontId="91" fillId="62" borderId="41" xfId="0" applyFont="1" applyFill="1" applyBorder="1" applyAlignment="1">
      <alignment horizontal="right" vertical="center"/>
    </xf>
    <xf numFmtId="0" fontId="91" fillId="62" borderId="41" xfId="0" applyFont="1" applyFill="1" applyBorder="1" applyAlignment="1">
      <alignment horizontal="center" vertical="center"/>
    </xf>
    <xf numFmtId="0" fontId="106" fillId="0" borderId="15" xfId="0" applyFont="1" applyBorder="1" applyAlignment="1">
      <alignment horizontal="center" vertical="center"/>
    </xf>
    <xf numFmtId="0" fontId="106" fillId="0" borderId="0" xfId="0" applyFont="1" applyBorder="1" applyAlignment="1">
      <alignment horizontal="center" vertical="center"/>
    </xf>
    <xf numFmtId="0" fontId="106" fillId="0" borderId="16" xfId="0" applyFont="1" applyBorder="1" applyAlignment="1">
      <alignment horizontal="center" vertical="center"/>
    </xf>
    <xf numFmtId="0" fontId="112" fillId="0" borderId="0" xfId="0" applyFont="1" applyBorder="1" applyAlignment="1">
      <alignment horizontal="center" vertical="center"/>
    </xf>
    <xf numFmtId="0" fontId="0" fillId="0" borderId="0" xfId="0" applyBorder="1" applyAlignment="1">
      <alignment vertical="center"/>
    </xf>
    <xf numFmtId="0" fontId="37" fillId="0" borderId="129" xfId="0" applyFont="1" applyBorder="1" applyAlignment="1" applyProtection="1">
      <alignment horizontal="right" vertical="center"/>
      <protection locked="0"/>
    </xf>
    <xf numFmtId="0" fontId="0" fillId="0" borderId="129" xfId="0" applyBorder="1"/>
    <xf numFmtId="0" fontId="37" fillId="4" borderId="129" xfId="0" applyFont="1" applyFill="1" applyBorder="1" applyAlignment="1">
      <alignment horizontal="center" vertical="center" wrapText="1"/>
    </xf>
    <xf numFmtId="0" fontId="37" fillId="0" borderId="129" xfId="0" applyFont="1" applyBorder="1" applyAlignment="1">
      <alignment horizontal="center"/>
    </xf>
    <xf numFmtId="10" fontId="37" fillId="0" borderId="129" xfId="2" applyNumberFormat="1" applyFont="1" applyBorder="1" applyAlignment="1" applyProtection="1">
      <alignment horizontal="center"/>
    </xf>
    <xf numFmtId="10" fontId="37" fillId="0" borderId="129" xfId="2" applyNumberFormat="1" applyFont="1" applyBorder="1" applyAlignment="1" applyProtection="1">
      <alignment horizontal="center"/>
      <protection locked="0"/>
    </xf>
    <xf numFmtId="10" fontId="0" fillId="0" borderId="129" xfId="0" applyNumberFormat="1" applyBorder="1"/>
    <xf numFmtId="164" fontId="37" fillId="0" borderId="129" xfId="1" applyFont="1" applyBorder="1" applyAlignment="1" applyProtection="1">
      <alignment horizontal="center"/>
      <protection locked="0"/>
    </xf>
    <xf numFmtId="164" fontId="37" fillId="0" borderId="129" xfId="1" applyFont="1" applyBorder="1" applyAlignment="1" applyProtection="1">
      <alignment horizontal="center"/>
    </xf>
    <xf numFmtId="164" fontId="0" fillId="0" borderId="129" xfId="1" applyFont="1" applyBorder="1" applyProtection="1"/>
    <xf numFmtId="0" fontId="37" fillId="0" borderId="129" xfId="0" applyFont="1" applyBorder="1" applyAlignment="1">
      <alignment horizontal="center" vertical="center"/>
    </xf>
    <xf numFmtId="10" fontId="37" fillId="0" borderId="129" xfId="2" applyNumberFormat="1" applyFont="1" applyBorder="1" applyAlignment="1" applyProtection="1">
      <alignment horizontal="center" vertical="center"/>
    </xf>
    <xf numFmtId="164" fontId="37" fillId="0" borderId="129" xfId="1" applyFont="1" applyBorder="1" applyAlignment="1" applyProtection="1">
      <alignment horizontal="center" vertical="center"/>
    </xf>
    <xf numFmtId="0" fontId="37" fillId="0" borderId="129" xfId="0" applyFont="1" applyBorder="1"/>
    <xf numFmtId="0" fontId="37" fillId="0" borderId="129" xfId="0" applyFont="1" applyBorder="1" applyAlignment="1">
      <alignment vertical="top"/>
    </xf>
    <xf numFmtId="0" fontId="100" fillId="62" borderId="134" xfId="0" applyFont="1" applyFill="1" applyBorder="1" applyAlignment="1">
      <alignment horizontal="center" vertical="center"/>
    </xf>
    <xf numFmtId="0" fontId="95" fillId="62" borderId="135" xfId="0" applyFont="1" applyFill="1" applyBorder="1" applyAlignment="1">
      <alignment horizontal="center" vertical="center"/>
    </xf>
    <xf numFmtId="0" fontId="94" fillId="62" borderId="136" xfId="0" applyFont="1" applyFill="1" applyBorder="1" applyAlignment="1">
      <alignment horizontal="right" vertical="center"/>
    </xf>
    <xf numFmtId="0" fontId="97" fillId="0" borderId="137" xfId="0" applyFont="1" applyBorder="1" applyAlignment="1">
      <alignment vertical="center"/>
    </xf>
    <xf numFmtId="0" fontId="0" fillId="0" borderId="0" xfId="0" applyBorder="1"/>
    <xf numFmtId="0" fontId="97" fillId="0" borderId="0" xfId="0" applyFont="1" applyBorder="1" applyAlignment="1">
      <alignment horizontal="right" vertical="center"/>
    </xf>
    <xf numFmtId="166" fontId="97" fillId="62" borderId="0" xfId="0" applyNumberFormat="1" applyFont="1" applyFill="1" applyBorder="1" applyAlignment="1">
      <alignment horizontal="right" vertical="center"/>
    </xf>
    <xf numFmtId="0" fontId="97" fillId="0" borderId="16" xfId="0" applyFont="1" applyBorder="1" applyAlignment="1">
      <alignment horizontal="left" vertical="center"/>
    </xf>
    <xf numFmtId="0" fontId="97" fillId="0" borderId="139" xfId="0" applyFont="1" applyBorder="1" applyAlignment="1">
      <alignment horizontal="center" vertical="center"/>
    </xf>
    <xf numFmtId="0" fontId="91" fillId="0" borderId="16" xfId="0" applyFont="1" applyBorder="1" applyAlignment="1">
      <alignment horizontal="center" vertical="center"/>
    </xf>
    <xf numFmtId="0" fontId="91" fillId="0" borderId="140" xfId="0" applyFont="1" applyBorder="1" applyAlignment="1">
      <alignment horizontal="center" vertical="center"/>
    </xf>
    <xf numFmtId="0" fontId="95" fillId="62" borderId="15" xfId="0" applyFont="1" applyFill="1" applyBorder="1" applyAlignment="1">
      <alignment horizontal="center" vertical="center"/>
    </xf>
    <xf numFmtId="0" fontId="95" fillId="0" borderId="0" xfId="0" applyFont="1" applyBorder="1" applyAlignment="1">
      <alignment horizontal="left" vertical="center" wrapText="1"/>
    </xf>
    <xf numFmtId="166" fontId="95" fillId="62" borderId="0" xfId="0" applyNumberFormat="1" applyFont="1" applyFill="1" applyBorder="1" applyAlignment="1">
      <alignment horizontal="center" vertical="center"/>
    </xf>
    <xf numFmtId="4" fontId="95" fillId="62" borderId="0" xfId="0" applyNumberFormat="1" applyFont="1" applyFill="1" applyBorder="1" applyAlignment="1">
      <alignment horizontal="center" vertical="center"/>
    </xf>
    <xf numFmtId="169" fontId="95" fillId="0" borderId="0" xfId="0" applyNumberFormat="1" applyFont="1" applyBorder="1" applyAlignment="1">
      <alignment horizontal="right" vertical="center"/>
    </xf>
    <xf numFmtId="169" fontId="95" fillId="0" borderId="16" xfId="0" applyNumberFormat="1" applyFont="1" applyBorder="1" applyAlignment="1">
      <alignment horizontal="right" vertical="center"/>
    </xf>
    <xf numFmtId="0" fontId="95" fillId="0" borderId="139" xfId="0" applyFont="1" applyBorder="1" applyAlignment="1">
      <alignment horizontal="center" vertical="center"/>
    </xf>
    <xf numFmtId="169" fontId="95" fillId="0" borderId="140" xfId="0" applyNumberFormat="1" applyFont="1" applyBorder="1" applyAlignment="1">
      <alignment horizontal="right" vertical="center"/>
    </xf>
    <xf numFmtId="0" fontId="91" fillId="0" borderId="139" xfId="0" applyFont="1" applyBorder="1" applyAlignment="1">
      <alignment horizontal="left" vertical="center"/>
    </xf>
    <xf numFmtId="0" fontId="95" fillId="0" borderId="0" xfId="0" applyFont="1" applyBorder="1" applyAlignment="1">
      <alignment horizontal="center" vertical="center"/>
    </xf>
    <xf numFmtId="166" fontId="95" fillId="0" borderId="0" xfId="0" applyNumberFormat="1" applyFont="1" applyBorder="1" applyAlignment="1">
      <alignment horizontal="center" vertical="center"/>
    </xf>
    <xf numFmtId="169" fontId="91" fillId="0" borderId="140" xfId="0" applyNumberFormat="1" applyFont="1" applyBorder="1" applyAlignment="1">
      <alignment horizontal="right" vertical="center"/>
    </xf>
    <xf numFmtId="169" fontId="91" fillId="0" borderId="16" xfId="0" applyNumberFormat="1" applyFont="1" applyBorder="1" applyAlignment="1">
      <alignment horizontal="right" vertical="center"/>
    </xf>
    <xf numFmtId="0" fontId="91" fillId="0" borderId="0" xfId="0" applyFont="1" applyBorder="1" applyAlignment="1">
      <alignment horizontal="right" vertical="center"/>
    </xf>
    <xf numFmtId="166" fontId="91" fillId="62" borderId="16" xfId="0" applyNumberFormat="1" applyFont="1" applyFill="1" applyBorder="1" applyAlignment="1">
      <alignment horizontal="right" vertical="center"/>
    </xf>
    <xf numFmtId="169" fontId="91" fillId="62" borderId="140" xfId="0" applyNumberFormat="1" applyFont="1" applyFill="1" applyBorder="1" applyAlignment="1">
      <alignment horizontal="right" vertical="center"/>
    </xf>
    <xf numFmtId="0" fontId="95" fillId="62" borderId="0" xfId="0" applyFont="1" applyFill="1" applyBorder="1" applyAlignment="1">
      <alignment horizontal="center" vertical="center"/>
    </xf>
    <xf numFmtId="0" fontId="95" fillId="0" borderId="141" xfId="0" applyFont="1" applyBorder="1" applyAlignment="1">
      <alignment horizontal="center" vertical="center"/>
    </xf>
    <xf numFmtId="4" fontId="91" fillId="0" borderId="142" xfId="0" applyNumberFormat="1" applyFont="1" applyBorder="1" applyAlignment="1">
      <alignment horizontal="right" vertical="center"/>
    </xf>
    <xf numFmtId="0" fontId="95" fillId="0" borderId="15" xfId="0" applyFont="1" applyBorder="1" applyAlignment="1">
      <alignment horizontal="right" vertical="center"/>
    </xf>
    <xf numFmtId="0" fontId="100" fillId="62" borderId="141" xfId="0" applyFont="1" applyFill="1" applyBorder="1" applyAlignment="1">
      <alignment horizontal="center" vertical="center"/>
    </xf>
    <xf numFmtId="0" fontId="94" fillId="62" borderId="142" xfId="0" applyFont="1" applyFill="1" applyBorder="1" applyAlignment="1">
      <alignment horizontal="right" vertical="center"/>
    </xf>
    <xf numFmtId="166" fontId="91" fillId="0" borderId="16" xfId="0" applyNumberFormat="1" applyFont="1" applyBorder="1" applyAlignment="1">
      <alignment horizontal="right" vertical="center"/>
    </xf>
    <xf numFmtId="0" fontId="38" fillId="0" borderId="0" xfId="0" applyFont="1" applyBorder="1" applyAlignment="1">
      <alignment vertical="center"/>
    </xf>
    <xf numFmtId="0" fontId="91" fillId="0" borderId="140" xfId="0" applyFont="1" applyBorder="1" applyAlignment="1">
      <alignment horizontal="right" vertical="center"/>
    </xf>
    <xf numFmtId="169" fontId="95" fillId="0" borderId="0" xfId="0" applyNumberFormat="1" applyFont="1" applyFill="1" applyBorder="1" applyAlignment="1">
      <alignment horizontal="right" vertical="center"/>
    </xf>
    <xf numFmtId="0" fontId="0" fillId="0" borderId="0" xfId="0" applyFill="1" applyBorder="1" applyAlignment="1">
      <alignment horizontal="center" vertical="center"/>
    </xf>
    <xf numFmtId="166" fontId="91" fillId="0" borderId="140" xfId="0" applyNumberFormat="1" applyFont="1" applyBorder="1" applyAlignment="1">
      <alignment horizontal="right" vertical="center"/>
    </xf>
    <xf numFmtId="0" fontId="97" fillId="62" borderId="137" xfId="0" applyFont="1" applyFill="1" applyBorder="1" applyAlignment="1">
      <alignment vertical="center"/>
    </xf>
    <xf numFmtId="0" fontId="0" fillId="62" borderId="0" xfId="0" applyFill="1" applyBorder="1"/>
    <xf numFmtId="0" fontId="0" fillId="62" borderId="16" xfId="0" applyFill="1" applyBorder="1"/>
    <xf numFmtId="0" fontId="97" fillId="62" borderId="0" xfId="0" applyFont="1" applyFill="1" applyBorder="1" applyAlignment="1">
      <alignment horizontal="right" vertical="center"/>
    </xf>
    <xf numFmtId="0" fontId="97" fillId="62" borderId="16" xfId="0" applyFont="1" applyFill="1" applyBorder="1" applyAlignment="1">
      <alignment horizontal="left" vertical="center"/>
    </xf>
    <xf numFmtId="0" fontId="97" fillId="62" borderId="139" xfId="0" applyFont="1" applyFill="1" applyBorder="1" applyAlignment="1">
      <alignment horizontal="center" vertical="center"/>
    </xf>
    <xf numFmtId="0" fontId="91" fillId="62" borderId="16" xfId="0" applyFont="1" applyFill="1" applyBorder="1" applyAlignment="1">
      <alignment horizontal="center" vertical="center"/>
    </xf>
    <xf numFmtId="0" fontId="91" fillId="62" borderId="140" xfId="0" applyFont="1" applyFill="1" applyBorder="1" applyAlignment="1">
      <alignment horizontal="center" vertical="center"/>
    </xf>
    <xf numFmtId="0" fontId="95" fillId="62" borderId="0" xfId="0" applyFont="1" applyFill="1" applyBorder="1" applyAlignment="1">
      <alignment horizontal="left" vertical="center" wrapText="1"/>
    </xf>
    <xf numFmtId="169" fontId="95" fillId="62" borderId="0" xfId="0" applyNumberFormat="1" applyFont="1" applyFill="1" applyBorder="1" applyAlignment="1">
      <alignment horizontal="right" vertical="center"/>
    </xf>
    <xf numFmtId="169" fontId="95" fillId="62" borderId="16" xfId="0" applyNumberFormat="1" applyFont="1" applyFill="1" applyBorder="1" applyAlignment="1">
      <alignment horizontal="right" vertical="center"/>
    </xf>
    <xf numFmtId="0" fontId="95" fillId="62" borderId="139" xfId="0" applyFont="1" applyFill="1" applyBorder="1" applyAlignment="1">
      <alignment horizontal="center" vertical="center"/>
    </xf>
    <xf numFmtId="169" fontId="95" fillId="62" borderId="140" xfId="0" applyNumberFormat="1" applyFont="1" applyFill="1" applyBorder="1" applyAlignment="1">
      <alignment horizontal="right" vertical="center"/>
    </xf>
    <xf numFmtId="0" fontId="91" fillId="62" borderId="139" xfId="0" applyFont="1" applyFill="1" applyBorder="1" applyAlignment="1">
      <alignment horizontal="left" vertical="center"/>
    </xf>
    <xf numFmtId="0" fontId="0" fillId="62" borderId="15" xfId="0" applyFill="1" applyBorder="1"/>
    <xf numFmtId="169" fontId="91" fillId="62" borderId="16" xfId="0" applyNumberFormat="1" applyFont="1" applyFill="1" applyBorder="1" applyAlignment="1">
      <alignment horizontal="right" vertical="center"/>
    </xf>
    <xf numFmtId="0" fontId="91" fillId="62" borderId="0" xfId="0" applyFont="1" applyFill="1" applyBorder="1" applyAlignment="1">
      <alignment horizontal="right" vertical="center"/>
    </xf>
    <xf numFmtId="0" fontId="95" fillId="62" borderId="141" xfId="0" applyFont="1" applyFill="1" applyBorder="1" applyAlignment="1">
      <alignment horizontal="center" vertical="center"/>
    </xf>
    <xf numFmtId="4" fontId="91" fillId="62" borderId="142" xfId="0" applyNumberFormat="1" applyFont="1" applyFill="1" applyBorder="1" applyAlignment="1">
      <alignment horizontal="right" vertical="center"/>
    </xf>
    <xf numFmtId="0" fontId="120" fillId="0" borderId="0" xfId="0" applyFont="1" applyBorder="1" applyAlignment="1">
      <alignment horizontal="center" vertical="center" wrapText="1"/>
    </xf>
    <xf numFmtId="0" fontId="38" fillId="0" borderId="0" xfId="0" applyFont="1" applyBorder="1"/>
    <xf numFmtId="0" fontId="80" fillId="2" borderId="0" xfId="0" applyFont="1" applyFill="1" applyAlignment="1">
      <alignment horizontal="center" vertical="center"/>
    </xf>
    <xf numFmtId="4" fontId="16" fillId="0" borderId="0" xfId="0" applyNumberFormat="1" applyFont="1" applyBorder="1" applyAlignment="1">
      <alignment horizontal="right" vertical="center"/>
    </xf>
    <xf numFmtId="0" fontId="13" fillId="3" borderId="71" xfId="0" applyFont="1" applyFill="1" applyBorder="1" applyAlignment="1">
      <alignment horizontal="center" vertical="center" wrapText="1"/>
    </xf>
    <xf numFmtId="0" fontId="13" fillId="3" borderId="121" xfId="0" applyFont="1" applyFill="1" applyBorder="1" applyAlignment="1">
      <alignment horizontal="center" vertical="center" wrapText="1"/>
    </xf>
    <xf numFmtId="0" fontId="12" fillId="0" borderId="0" xfId="0" applyFont="1" applyAlignment="1">
      <alignment horizontal="center" vertical="center" textRotation="90"/>
    </xf>
    <xf numFmtId="0" fontId="14" fillId="0" borderId="2" xfId="0" applyFont="1" applyBorder="1" applyAlignment="1">
      <alignment horizontal="center"/>
    </xf>
    <xf numFmtId="0" fontId="14" fillId="0" borderId="4" xfId="0" applyFont="1" applyBorder="1" applyAlignment="1">
      <alignment horizontal="center" vertical="center"/>
    </xf>
    <xf numFmtId="0" fontId="14" fillId="0" borderId="4" xfId="0" applyFont="1" applyBorder="1" applyAlignment="1">
      <alignment horizontal="center" vertical="top"/>
    </xf>
    <xf numFmtId="0" fontId="13" fillId="2" borderId="5" xfId="0" applyFont="1" applyFill="1" applyBorder="1" applyAlignment="1">
      <alignment horizontal="left" vertical="center" wrapText="1"/>
    </xf>
    <xf numFmtId="0" fontId="13" fillId="2" borderId="45" xfId="0" applyFont="1" applyFill="1" applyBorder="1" applyAlignment="1">
      <alignment horizontal="left" vertical="center" wrapText="1"/>
    </xf>
    <xf numFmtId="0" fontId="13" fillId="66" borderId="1" xfId="0" applyFont="1" applyFill="1" applyBorder="1" applyAlignment="1">
      <alignment horizontal="center" vertical="center" wrapText="1"/>
    </xf>
    <xf numFmtId="0" fontId="13" fillId="66" borderId="14" xfId="0" applyFont="1" applyFill="1" applyBorder="1" applyAlignment="1">
      <alignment horizontal="center" vertical="center" wrapText="1"/>
    </xf>
    <xf numFmtId="0" fontId="13" fillId="66" borderId="2" xfId="0" applyFont="1" applyFill="1" applyBorder="1" applyAlignment="1">
      <alignment horizontal="center" vertical="center" wrapText="1"/>
    </xf>
    <xf numFmtId="0" fontId="10" fillId="0" borderId="0" xfId="0" applyFont="1" applyBorder="1" applyAlignment="1">
      <alignment horizontal="left" vertical="center" wrapText="1" indent="1"/>
    </xf>
    <xf numFmtId="17" fontId="15" fillId="0" borderId="0" xfId="0" applyNumberFormat="1" applyFont="1" applyAlignment="1">
      <alignment horizontal="left" vertical="center" indent="1"/>
    </xf>
    <xf numFmtId="4" fontId="16" fillId="0" borderId="0" xfId="0" applyNumberFormat="1" applyFont="1" applyAlignment="1">
      <alignment horizontal="right" vertical="center"/>
    </xf>
    <xf numFmtId="4" fontId="16" fillId="0" borderId="6" xfId="0" applyNumberFormat="1" applyFont="1" applyBorder="1" applyAlignment="1">
      <alignment horizontal="right" vertical="center"/>
    </xf>
    <xf numFmtId="0" fontId="0" fillId="0" borderId="0" xfId="0" applyAlignment="1">
      <alignment horizontal="center" vertical="center"/>
    </xf>
    <xf numFmtId="0" fontId="91" fillId="0" borderId="41" xfId="0" applyFont="1" applyBorder="1" applyAlignment="1">
      <alignment horizontal="right" vertical="center"/>
    </xf>
    <xf numFmtId="0" fontId="91" fillId="0" borderId="139" xfId="0" applyFont="1" applyBorder="1" applyAlignment="1">
      <alignment horizontal="left" vertical="center"/>
    </xf>
    <xf numFmtId="0" fontId="91" fillId="0" borderId="41" xfId="0" applyFont="1" applyBorder="1" applyAlignment="1">
      <alignment horizontal="left" vertical="center"/>
    </xf>
    <xf numFmtId="0" fontId="91" fillId="0" borderId="41" xfId="0" applyFont="1" applyBorder="1" applyAlignment="1">
      <alignment horizontal="center" vertical="center"/>
    </xf>
    <xf numFmtId="0" fontId="91" fillId="0" borderId="140" xfId="0" applyFont="1" applyBorder="1" applyAlignment="1">
      <alignment horizontal="right" vertical="center"/>
    </xf>
    <xf numFmtId="0" fontId="91" fillId="0" borderId="0" xfId="0" applyFont="1" applyBorder="1" applyAlignment="1">
      <alignment horizontal="right" vertical="center"/>
    </xf>
    <xf numFmtId="0" fontId="91" fillId="0" borderId="112" xfId="0" applyFont="1" applyBorder="1" applyAlignment="1">
      <alignment horizontal="right" vertical="center"/>
    </xf>
    <xf numFmtId="0" fontId="99" fillId="0" borderId="113" xfId="0" applyFont="1" applyBorder="1" applyAlignment="1">
      <alignment horizontal="left" vertical="center"/>
    </xf>
    <xf numFmtId="0" fontId="99" fillId="0" borderId="138" xfId="0" applyFont="1" applyBorder="1" applyAlignment="1">
      <alignment horizontal="left" vertical="center"/>
    </xf>
    <xf numFmtId="0" fontId="97" fillId="0" borderId="15" xfId="0" applyFont="1" applyBorder="1" applyAlignment="1">
      <alignment horizontal="center" vertical="center"/>
    </xf>
    <xf numFmtId="0" fontId="97" fillId="0" borderId="0" xfId="0" applyFont="1" applyBorder="1" applyAlignment="1">
      <alignment horizontal="center" vertical="center"/>
    </xf>
    <xf numFmtId="0" fontId="91" fillId="0" borderId="0" xfId="0" applyFont="1" applyBorder="1" applyAlignment="1">
      <alignment horizontal="center" vertical="center"/>
    </xf>
    <xf numFmtId="0" fontId="97" fillId="0" borderId="41" xfId="0" applyFont="1" applyBorder="1" applyAlignment="1">
      <alignment horizontal="left" vertical="center" wrapText="1"/>
    </xf>
    <xf numFmtId="0" fontId="98" fillId="0" borderId="41" xfId="0" applyFont="1" applyBorder="1" applyAlignment="1">
      <alignment horizontal="center" vertical="center"/>
    </xf>
    <xf numFmtId="0" fontId="98" fillId="0" borderId="140" xfId="0" applyFont="1" applyBorder="1" applyAlignment="1">
      <alignment horizontal="center" vertical="center"/>
    </xf>
    <xf numFmtId="0" fontId="91" fillId="0" borderId="18" xfId="0" applyFont="1" applyBorder="1" applyAlignment="1">
      <alignment horizontal="left" vertical="center"/>
    </xf>
    <xf numFmtId="0" fontId="91" fillId="0" borderId="14" xfId="0" applyFont="1" applyBorder="1" applyAlignment="1">
      <alignment horizontal="left" vertical="center"/>
    </xf>
    <xf numFmtId="0" fontId="91" fillId="0" borderId="14" xfId="0" applyFont="1" applyBorder="1" applyAlignment="1">
      <alignment horizontal="center" vertical="center"/>
    </xf>
    <xf numFmtId="0" fontId="91" fillId="0" borderId="42" xfId="0" applyFont="1" applyBorder="1" applyAlignment="1">
      <alignment horizontal="center" vertical="center"/>
    </xf>
    <xf numFmtId="0" fontId="102" fillId="8" borderId="0" xfId="0" applyFont="1" applyFill="1" applyBorder="1" applyAlignment="1">
      <alignment horizontal="center"/>
    </xf>
    <xf numFmtId="0" fontId="97" fillId="0" borderId="41" xfId="0" applyFont="1" applyFill="1" applyBorder="1" applyAlignment="1">
      <alignment horizontal="left" vertical="center" wrapText="1"/>
    </xf>
    <xf numFmtId="0" fontId="0" fillId="0" borderId="0" xfId="0" applyAlignment="1">
      <alignment horizontal="center" vertical="center" wrapText="1"/>
    </xf>
    <xf numFmtId="0" fontId="96" fillId="0" borderId="113" xfId="0" applyFont="1" applyBorder="1" applyAlignment="1">
      <alignment horizontal="center" vertical="center"/>
    </xf>
    <xf numFmtId="0" fontId="97" fillId="0" borderId="0" xfId="0" applyFont="1" applyAlignment="1">
      <alignment horizontal="center" vertical="center"/>
    </xf>
    <xf numFmtId="0" fontId="38" fillId="0" borderId="0" xfId="0" applyFont="1" applyAlignment="1">
      <alignment horizontal="center"/>
    </xf>
    <xf numFmtId="0" fontId="0" fillId="0" borderId="0" xfId="0" applyAlignment="1">
      <alignment horizontal="center"/>
    </xf>
    <xf numFmtId="0" fontId="38" fillId="0" borderId="0" xfId="0" applyFont="1" applyAlignment="1">
      <alignment horizontal="center" vertical="center"/>
    </xf>
    <xf numFmtId="0" fontId="91" fillId="62" borderId="41" xfId="0" applyFont="1" applyFill="1" applyBorder="1" applyAlignment="1">
      <alignment horizontal="right" vertical="center"/>
    </xf>
    <xf numFmtId="0" fontId="91" fillId="62" borderId="140" xfId="0" applyFont="1" applyFill="1" applyBorder="1" applyAlignment="1">
      <alignment horizontal="right" vertical="center"/>
    </xf>
    <xf numFmtId="0" fontId="91" fillId="62" borderId="0" xfId="0" applyFont="1" applyFill="1" applyBorder="1" applyAlignment="1">
      <alignment horizontal="right" vertical="center"/>
    </xf>
    <xf numFmtId="0" fontId="102" fillId="62" borderId="0" xfId="0" applyFont="1" applyFill="1" applyBorder="1" applyAlignment="1">
      <alignment horizontal="center"/>
    </xf>
    <xf numFmtId="0" fontId="91" fillId="62" borderId="41" xfId="0" applyFont="1" applyFill="1" applyBorder="1" applyAlignment="1">
      <alignment horizontal="center" vertical="center"/>
    </xf>
    <xf numFmtId="0" fontId="91" fillId="62" borderId="112" xfId="0" applyFont="1" applyFill="1" applyBorder="1" applyAlignment="1">
      <alignment horizontal="right" vertical="center"/>
    </xf>
    <xf numFmtId="0" fontId="91" fillId="62" borderId="139" xfId="0" applyFont="1" applyFill="1" applyBorder="1" applyAlignment="1">
      <alignment horizontal="left" vertical="center"/>
    </xf>
    <xf numFmtId="0" fontId="91" fillId="62" borderId="41" xfId="0" applyFont="1" applyFill="1" applyBorder="1" applyAlignment="1">
      <alignment horizontal="left" vertical="center"/>
    </xf>
    <xf numFmtId="0" fontId="97" fillId="62" borderId="15" xfId="0" applyFont="1" applyFill="1" applyBorder="1" applyAlignment="1">
      <alignment horizontal="center" vertical="center"/>
    </xf>
    <xf numFmtId="0" fontId="97" fillId="62" borderId="0" xfId="0" applyFont="1" applyFill="1" applyBorder="1" applyAlignment="1">
      <alignment horizontal="center" vertical="center"/>
    </xf>
    <xf numFmtId="0" fontId="91" fillId="62" borderId="0" xfId="0" applyFont="1" applyFill="1" applyBorder="1" applyAlignment="1">
      <alignment horizontal="center" vertical="center"/>
    </xf>
    <xf numFmtId="0" fontId="97" fillId="62" borderId="41" xfId="0" applyFont="1" applyFill="1" applyBorder="1" applyAlignment="1">
      <alignment horizontal="left" vertical="center" wrapText="1"/>
    </xf>
    <xf numFmtId="0" fontId="98" fillId="62" borderId="41" xfId="0" applyFont="1" applyFill="1" applyBorder="1" applyAlignment="1">
      <alignment horizontal="center" vertical="center"/>
    </xf>
    <xf numFmtId="0" fontId="98" fillId="62" borderId="140" xfId="0" applyFont="1" applyFill="1" applyBorder="1" applyAlignment="1">
      <alignment horizontal="center" vertical="center"/>
    </xf>
    <xf numFmtId="0" fontId="99" fillId="62" borderId="113" xfId="0" applyFont="1" applyFill="1" applyBorder="1" applyAlignment="1">
      <alignment horizontal="left" vertical="center"/>
    </xf>
    <xf numFmtId="0" fontId="99" fillId="62" borderId="138" xfId="0" applyFont="1" applyFill="1" applyBorder="1" applyAlignment="1">
      <alignment horizontal="left" vertical="center"/>
    </xf>
    <xf numFmtId="2" fontId="23" fillId="2" borderId="68" xfId="8" applyNumberFormat="1" applyFont="1" applyFill="1" applyBorder="1" applyAlignment="1">
      <alignment horizontal="center" vertical="center"/>
    </xf>
    <xf numFmtId="2" fontId="23" fillId="2" borderId="69" xfId="8" applyNumberFormat="1" applyFont="1" applyFill="1" applyBorder="1" applyAlignment="1">
      <alignment horizontal="center" vertical="center"/>
    </xf>
    <xf numFmtId="2" fontId="23" fillId="2" borderId="70" xfId="8" applyNumberFormat="1" applyFont="1" applyFill="1" applyBorder="1" applyAlignment="1">
      <alignment horizontal="center" vertical="center"/>
    </xf>
    <xf numFmtId="0" fontId="38" fillId="0" borderId="16" xfId="0" applyFont="1" applyBorder="1" applyAlignment="1">
      <alignment horizontal="center" vertical="center"/>
    </xf>
    <xf numFmtId="0" fontId="0" fillId="0" borderId="16" xfId="0" applyBorder="1" applyAlignment="1">
      <alignment horizontal="center" vertical="center"/>
    </xf>
    <xf numFmtId="3" fontId="22" fillId="5" borderId="11" xfId="8" applyFont="1" applyFill="1" applyBorder="1" applyAlignment="1">
      <alignment horizontal="center" vertical="center"/>
    </xf>
    <xf numFmtId="3" fontId="23" fillId="5" borderId="11" xfId="8" applyFont="1" applyFill="1" applyBorder="1" applyAlignment="1">
      <alignment horizontal="center" vertical="center" wrapText="1"/>
    </xf>
    <xf numFmtId="3" fontId="24" fillId="2" borderId="10" xfId="8" applyFont="1" applyFill="1" applyBorder="1" applyAlignment="1">
      <alignment horizontal="left" vertical="center" wrapText="1"/>
    </xf>
    <xf numFmtId="3" fontId="24" fillId="2" borderId="11" xfId="8" applyFont="1" applyFill="1" applyBorder="1" applyAlignment="1">
      <alignment horizontal="center" vertical="center" wrapText="1"/>
    </xf>
    <xf numFmtId="3" fontId="24" fillId="2" borderId="11" xfId="8" applyFont="1" applyFill="1" applyBorder="1" applyAlignment="1">
      <alignment horizontal="center" vertical="center"/>
    </xf>
    <xf numFmtId="2" fontId="24" fillId="2" borderId="11" xfId="8" applyNumberFormat="1" applyFont="1" applyFill="1" applyBorder="1" applyAlignment="1">
      <alignment horizontal="left" vertical="center"/>
    </xf>
    <xf numFmtId="2" fontId="23" fillId="2" borderId="11" xfId="8" applyNumberFormat="1" applyFont="1" applyFill="1" applyBorder="1" applyAlignment="1">
      <alignment horizontal="left" vertical="center"/>
    </xf>
    <xf numFmtId="3" fontId="24" fillId="2" borderId="108" xfId="8" applyFont="1" applyFill="1" applyBorder="1" applyAlignment="1">
      <alignment horizontal="center" vertical="center"/>
    </xf>
    <xf numFmtId="3" fontId="24" fillId="2" borderId="109" xfId="8" applyFont="1" applyFill="1" applyBorder="1" applyAlignment="1">
      <alignment horizontal="center" vertical="center"/>
    </xf>
    <xf numFmtId="2" fontId="24" fillId="2" borderId="108" xfId="8" applyNumberFormat="1" applyFont="1" applyFill="1" applyBorder="1" applyAlignment="1">
      <alignment horizontal="left" vertical="center"/>
    </xf>
    <xf numFmtId="2" fontId="24" fillId="2" borderId="111" xfId="8" applyNumberFormat="1" applyFont="1" applyFill="1" applyBorder="1" applyAlignment="1">
      <alignment horizontal="left" vertical="center"/>
    </xf>
    <xf numFmtId="2" fontId="24" fillId="2" borderId="109" xfId="8" applyNumberFormat="1" applyFont="1" applyFill="1" applyBorder="1" applyAlignment="1">
      <alignment horizontal="left" vertical="center"/>
    </xf>
    <xf numFmtId="2" fontId="23" fillId="2" borderId="108" xfId="8" applyNumberFormat="1" applyFont="1" applyFill="1" applyBorder="1" applyAlignment="1">
      <alignment horizontal="left" vertical="center"/>
    </xf>
    <xf numFmtId="2" fontId="23" fillId="2" borderId="111" xfId="8" applyNumberFormat="1" applyFont="1" applyFill="1" applyBorder="1" applyAlignment="1">
      <alignment horizontal="left" vertical="center"/>
    </xf>
    <xf numFmtId="2" fontId="23" fillId="2" borderId="109" xfId="8" applyNumberFormat="1" applyFont="1" applyFill="1" applyBorder="1" applyAlignment="1">
      <alignment horizontal="left" vertical="center"/>
    </xf>
    <xf numFmtId="173" fontId="89" fillId="2" borderId="108" xfId="8" applyNumberFormat="1" applyFont="1" applyFill="1" applyBorder="1" applyAlignment="1">
      <alignment horizontal="center" vertical="center"/>
    </xf>
    <xf numFmtId="173" fontId="89" fillId="2" borderId="111" xfId="8" applyNumberFormat="1" applyFont="1" applyFill="1" applyBorder="1" applyAlignment="1">
      <alignment horizontal="center" vertical="center"/>
    </xf>
    <xf numFmtId="173" fontId="89" fillId="2" borderId="109" xfId="8" applyNumberFormat="1" applyFont="1" applyFill="1" applyBorder="1" applyAlignment="1">
      <alignment horizontal="center" vertical="center"/>
    </xf>
    <xf numFmtId="3" fontId="24" fillId="2" borderId="111" xfId="8" applyFont="1" applyFill="1" applyBorder="1" applyAlignment="1">
      <alignment horizontal="left" vertical="center" wrapText="1"/>
    </xf>
    <xf numFmtId="3" fontId="24" fillId="2" borderId="109" xfId="8" applyFont="1" applyFill="1" applyBorder="1" applyAlignment="1">
      <alignment horizontal="left" vertical="center" wrapText="1"/>
    </xf>
    <xf numFmtId="3" fontId="24" fillId="2" borderId="108" xfId="8" applyFont="1" applyFill="1" applyBorder="1" applyAlignment="1">
      <alignment horizontal="center" vertical="center" wrapText="1"/>
    </xf>
    <xf numFmtId="3" fontId="24" fillId="2" borderId="111" xfId="8" applyFont="1" applyFill="1" applyBorder="1" applyAlignment="1">
      <alignment horizontal="center" vertical="center" wrapText="1"/>
    </xf>
    <xf numFmtId="3" fontId="24" fillId="2" borderId="109" xfId="8" applyFont="1" applyFill="1" applyBorder="1" applyAlignment="1">
      <alignment horizontal="center" vertical="center" wrapText="1"/>
    </xf>
    <xf numFmtId="3" fontId="23" fillId="5" borderId="108" xfId="8" applyFont="1" applyFill="1" applyBorder="1" applyAlignment="1">
      <alignment horizontal="center" vertical="center" wrapText="1"/>
    </xf>
    <xf numFmtId="3" fontId="23" fillId="5" borderId="111" xfId="8" applyFont="1" applyFill="1" applyBorder="1" applyAlignment="1">
      <alignment horizontal="center" vertical="center" wrapText="1"/>
    </xf>
    <xf numFmtId="3" fontId="23" fillId="5" borderId="109" xfId="8" applyFont="1" applyFill="1" applyBorder="1" applyAlignment="1">
      <alignment horizontal="center" vertical="center" wrapText="1"/>
    </xf>
    <xf numFmtId="3" fontId="22" fillId="5" borderId="108" xfId="8" applyFont="1" applyFill="1" applyBorder="1" applyAlignment="1">
      <alignment horizontal="center" vertical="center"/>
    </xf>
    <xf numFmtId="3" fontId="22" fillId="5" borderId="111" xfId="8" applyFont="1" applyFill="1" applyBorder="1" applyAlignment="1">
      <alignment horizontal="center" vertical="center"/>
    </xf>
    <xf numFmtId="3" fontId="22" fillId="5" borderId="109" xfId="8" applyFont="1" applyFill="1" applyBorder="1" applyAlignment="1">
      <alignment horizontal="center" vertical="center"/>
    </xf>
    <xf numFmtId="3" fontId="89" fillId="2" borderId="108" xfId="8" applyFont="1" applyFill="1" applyBorder="1" applyAlignment="1">
      <alignment horizontal="center" vertical="center"/>
    </xf>
    <xf numFmtId="3" fontId="89" fillId="2" borderId="111" xfId="8" applyFont="1" applyFill="1" applyBorder="1" applyAlignment="1">
      <alignment horizontal="center" vertical="center"/>
    </xf>
    <xf numFmtId="3" fontId="89" fillId="2" borderId="109" xfId="8" applyFont="1" applyFill="1" applyBorder="1" applyAlignment="1">
      <alignment horizontal="center" vertical="center"/>
    </xf>
    <xf numFmtId="0" fontId="93" fillId="0" borderId="117" xfId="0" applyFont="1" applyBorder="1" applyAlignment="1">
      <alignment horizontal="center" vertical="center"/>
    </xf>
    <xf numFmtId="0" fontId="88" fillId="0" borderId="117" xfId="0" applyFont="1" applyBorder="1" applyAlignment="1">
      <alignment horizontal="center" vertical="center"/>
    </xf>
    <xf numFmtId="0" fontId="87" fillId="0" borderId="116" xfId="0" applyFont="1" applyBorder="1" applyAlignment="1">
      <alignment horizontal="center" vertical="center"/>
    </xf>
    <xf numFmtId="0" fontId="87" fillId="0" borderId="109" xfId="0" applyFont="1" applyBorder="1" applyAlignment="1">
      <alignment horizontal="center" vertical="center"/>
    </xf>
    <xf numFmtId="0" fontId="122" fillId="0" borderId="123" xfId="0" applyFont="1" applyBorder="1" applyAlignment="1">
      <alignment horizontal="center" vertical="center"/>
    </xf>
    <xf numFmtId="0" fontId="122" fillId="0" borderId="117" xfId="0" applyFont="1" applyBorder="1" applyAlignment="1">
      <alignment horizontal="center" vertical="center"/>
    </xf>
    <xf numFmtId="0" fontId="106" fillId="0" borderId="116" xfId="0" applyFont="1" applyBorder="1" applyAlignment="1">
      <alignment horizontal="left" vertical="center"/>
    </xf>
    <xf numFmtId="0" fontId="106" fillId="0" borderId="109" xfId="0" applyFont="1" applyBorder="1" applyAlignment="1">
      <alignment horizontal="left" vertical="center"/>
    </xf>
    <xf numFmtId="0" fontId="101" fillId="0" borderId="13" xfId="0" applyFont="1" applyBorder="1" applyAlignment="1">
      <alignment horizontal="center" vertical="center"/>
    </xf>
    <xf numFmtId="0" fontId="101" fillId="0" borderId="117" xfId="0" applyFont="1" applyBorder="1" applyAlignment="1">
      <alignment horizontal="center" vertical="center"/>
    </xf>
    <xf numFmtId="0" fontId="105" fillId="0" borderId="15" xfId="0" applyFont="1" applyBorder="1" applyAlignment="1">
      <alignment horizontal="center" vertical="center"/>
    </xf>
    <xf numFmtId="0" fontId="105" fillId="0" borderId="0" xfId="0" applyFont="1" applyBorder="1" applyAlignment="1">
      <alignment horizontal="center" vertical="center"/>
    </xf>
    <xf numFmtId="0" fontId="105" fillId="0" borderId="16" xfId="0" applyFont="1" applyBorder="1" applyAlignment="1">
      <alignment horizontal="center" vertical="center"/>
    </xf>
    <xf numFmtId="0" fontId="106" fillId="0" borderId="15" xfId="0" applyFont="1" applyBorder="1" applyAlignment="1">
      <alignment horizontal="center" vertical="center"/>
    </xf>
    <xf numFmtId="0" fontId="106" fillId="0" borderId="0" xfId="0" applyFont="1" applyBorder="1" applyAlignment="1">
      <alignment horizontal="center" vertical="center"/>
    </xf>
    <xf numFmtId="0" fontId="106" fillId="0" borderId="16" xfId="0" applyFont="1" applyBorder="1" applyAlignment="1">
      <alignment horizontal="center" vertical="center"/>
    </xf>
    <xf numFmtId="0" fontId="107" fillId="0" borderId="0" xfId="0" applyFont="1" applyBorder="1" applyAlignment="1">
      <alignment horizontal="center" vertical="center" wrapText="1"/>
    </xf>
    <xf numFmtId="0" fontId="112" fillId="0" borderId="0" xfId="0" applyFont="1" applyBorder="1" applyAlignment="1">
      <alignment horizontal="center" vertical="center"/>
    </xf>
    <xf numFmtId="0" fontId="83" fillId="0" borderId="130" xfId="0" applyFont="1" applyBorder="1" applyAlignment="1">
      <alignment horizontal="center" vertical="center"/>
    </xf>
    <xf numFmtId="0" fontId="83" fillId="0" borderId="0" xfId="0" applyFont="1" applyBorder="1" applyAlignment="1">
      <alignment horizontal="center" vertical="center"/>
    </xf>
    <xf numFmtId="0" fontId="83" fillId="0" borderId="41" xfId="0" applyFont="1" applyBorder="1" applyAlignment="1">
      <alignment horizontal="center" vertical="center"/>
    </xf>
    <xf numFmtId="0" fontId="108" fillId="0" borderId="43" xfId="0" applyFont="1" applyBorder="1" applyAlignment="1">
      <alignment horizontal="right" vertical="center"/>
    </xf>
    <xf numFmtId="0" fontId="108" fillId="0" borderId="42" xfId="0" applyFont="1" applyBorder="1" applyAlignment="1">
      <alignment horizontal="right" vertical="center"/>
    </xf>
    <xf numFmtId="0" fontId="108" fillId="0" borderId="44" xfId="0" applyFont="1" applyBorder="1" applyAlignment="1">
      <alignment horizontal="right" vertical="center"/>
    </xf>
    <xf numFmtId="0" fontId="57" fillId="0" borderId="14" xfId="0" applyFont="1" applyBorder="1" applyAlignment="1">
      <alignment horizontal="center" vertical="center"/>
    </xf>
    <xf numFmtId="0" fontId="108" fillId="64" borderId="0" xfId="0" applyFont="1" applyFill="1" applyBorder="1" applyAlignment="1" applyProtection="1">
      <alignment horizontal="left" vertical="center"/>
      <protection locked="0"/>
    </xf>
    <xf numFmtId="0" fontId="0" fillId="0" borderId="0" xfId="0" applyBorder="1" applyAlignment="1">
      <alignment vertical="center"/>
    </xf>
    <xf numFmtId="0" fontId="13" fillId="2" borderId="15"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35" fillId="0" borderId="15"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16" xfId="0" applyFont="1" applyBorder="1" applyAlignment="1">
      <alignment horizontal="center" vertical="center" wrapText="1"/>
    </xf>
    <xf numFmtId="0" fontId="32" fillId="0" borderId="130"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41" xfId="0" applyFont="1" applyBorder="1" applyAlignment="1">
      <alignment horizontal="center" vertical="center" wrapText="1"/>
    </xf>
    <xf numFmtId="0" fontId="13" fillId="6" borderId="132" xfId="0" applyFont="1" applyFill="1" applyBorder="1" applyAlignment="1">
      <alignment horizontal="center" vertical="center"/>
    </xf>
    <xf numFmtId="0" fontId="13" fillId="6" borderId="133" xfId="0" applyFont="1" applyFill="1" applyBorder="1" applyAlignment="1">
      <alignment horizontal="center" vertical="center"/>
    </xf>
    <xf numFmtId="0" fontId="13" fillId="6" borderId="17" xfId="0" applyFont="1" applyFill="1" applyBorder="1" applyAlignment="1">
      <alignment horizontal="center" vertical="center"/>
    </xf>
    <xf numFmtId="0" fontId="13" fillId="6" borderId="131" xfId="0" applyFont="1" applyFill="1" applyBorder="1" applyAlignment="1">
      <alignment horizontal="center" vertical="center"/>
    </xf>
    <xf numFmtId="0" fontId="33" fillId="0" borderId="15" xfId="0" applyFont="1" applyBorder="1" applyAlignment="1">
      <alignment horizontal="center" vertical="center"/>
    </xf>
    <xf numFmtId="0" fontId="33" fillId="0" borderId="0" xfId="0" applyFont="1" applyBorder="1" applyAlignment="1">
      <alignment horizontal="center" vertical="center"/>
    </xf>
    <xf numFmtId="0" fontId="33" fillId="0" borderId="16" xfId="0" applyFont="1" applyBorder="1" applyAlignment="1">
      <alignment horizontal="center" vertical="center"/>
    </xf>
    <xf numFmtId="0" fontId="34" fillId="0" borderId="0" xfId="0" applyFont="1" applyBorder="1" applyAlignment="1">
      <alignment horizontal="center" vertical="center"/>
    </xf>
    <xf numFmtId="0" fontId="36" fillId="4" borderId="129" xfId="0" applyFont="1" applyFill="1" applyBorder="1" applyAlignment="1" applyProtection="1">
      <alignment horizontal="center" vertical="center"/>
      <protection locked="0"/>
    </xf>
    <xf numFmtId="0" fontId="37" fillId="0" borderId="129" xfId="0" applyFont="1" applyBorder="1" applyAlignment="1" applyProtection="1">
      <alignment horizontal="center" vertical="center" wrapText="1"/>
      <protection locked="0"/>
    </xf>
    <xf numFmtId="0" fontId="40" fillId="0" borderId="129" xfId="0" applyFont="1" applyBorder="1" applyAlignment="1" applyProtection="1">
      <alignment horizontal="center" vertical="center" wrapText="1"/>
      <protection locked="0"/>
    </xf>
    <xf numFmtId="171" fontId="37" fillId="0" borderId="129" xfId="0" applyNumberFormat="1" applyFont="1" applyBorder="1" applyAlignment="1" applyProtection="1">
      <alignment horizontal="left" vertical="center" indent="2"/>
      <protection locked="0"/>
    </xf>
    <xf numFmtId="0" fontId="37" fillId="0" borderId="129" xfId="0" applyFont="1" applyBorder="1" applyAlignment="1" applyProtection="1">
      <alignment horizontal="left" vertical="center" indent="2"/>
      <protection locked="0"/>
    </xf>
    <xf numFmtId="0" fontId="37" fillId="0" borderId="129" xfId="0" applyFont="1" applyBorder="1" applyAlignment="1" applyProtection="1">
      <alignment horizontal="center" vertical="center"/>
      <protection locked="0"/>
    </xf>
    <xf numFmtId="0" fontId="37" fillId="0" borderId="129" xfId="0" applyFont="1" applyBorder="1" applyAlignment="1" applyProtection="1">
      <alignment horizontal="left" vertical="center"/>
      <protection locked="0"/>
    </xf>
    <xf numFmtId="0" fontId="37" fillId="4" borderId="129" xfId="0" applyFont="1" applyFill="1" applyBorder="1" applyAlignment="1">
      <alignment horizontal="center" vertical="center"/>
    </xf>
    <xf numFmtId="0" fontId="37" fillId="0" borderId="129" xfId="0" applyFont="1" applyBorder="1" applyAlignment="1" applyProtection="1">
      <alignment horizontal="left" vertical="top"/>
      <protection locked="0"/>
    </xf>
    <xf numFmtId="0" fontId="37" fillId="0" borderId="129" xfId="0" applyFont="1" applyBorder="1" applyAlignment="1" applyProtection="1">
      <alignment horizontal="left" vertical="center" wrapText="1"/>
      <protection locked="0"/>
    </xf>
    <xf numFmtId="0" fontId="8" fillId="0" borderId="0" xfId="0" applyFont="1" applyAlignment="1">
      <alignment horizontal="center" vertical="center"/>
    </xf>
    <xf numFmtId="171" fontId="27" fillId="0" borderId="0" xfId="0" applyNumberFormat="1" applyFont="1" applyBorder="1" applyAlignment="1">
      <alignment horizontal="center" vertical="center" wrapText="1"/>
    </xf>
    <xf numFmtId="0" fontId="0" fillId="0" borderId="0" xfId="0" applyBorder="1" applyAlignment="1">
      <alignment horizontal="center" vertical="center"/>
    </xf>
    <xf numFmtId="0" fontId="124" fillId="0" borderId="0" xfId="0" applyFont="1" applyBorder="1" applyAlignment="1">
      <alignment horizontal="left" vertical="center"/>
    </xf>
    <xf numFmtId="0" fontId="124" fillId="0" borderId="0" xfId="0" applyFont="1" applyBorder="1" applyAlignment="1">
      <alignment horizontal="left" vertical="center"/>
    </xf>
    <xf numFmtId="0" fontId="28" fillId="0" borderId="0" xfId="6" applyFont="1" applyBorder="1"/>
    <xf numFmtId="2" fontId="29" fillId="0" borderId="0" xfId="6" applyNumberFormat="1" applyFont="1" applyBorder="1"/>
    <xf numFmtId="0" fontId="125" fillId="0" borderId="0" xfId="6" applyFont="1" applyBorder="1" applyAlignment="1">
      <alignment horizontal="center"/>
    </xf>
    <xf numFmtId="164" fontId="29" fillId="3" borderId="0" xfId="1" applyFont="1" applyFill="1" applyBorder="1" applyAlignment="1" applyProtection="1">
      <alignment horizontal="center" vertical="center" wrapText="1"/>
    </xf>
    <xf numFmtId="0" fontId="10" fillId="0" borderId="0" xfId="0" applyFont="1" applyBorder="1" applyAlignment="1">
      <alignment horizontal="center" vertical="center"/>
    </xf>
    <xf numFmtId="4" fontId="10" fillId="0" borderId="0" xfId="0" applyNumberFormat="1" applyFont="1" applyBorder="1" applyAlignment="1">
      <alignment horizontal="center" vertical="center" wrapText="1"/>
    </xf>
  </cellXfs>
  <cellStyles count="2981">
    <cellStyle name="20% - Ênfase1 2" xfId="12" xr:uid="{00000000-0005-0000-0000-000000000000}"/>
    <cellStyle name="20% - Ênfase1 2 2" xfId="1014" xr:uid="{00000000-0005-0000-0000-000001000000}"/>
    <cellStyle name="20% - Ênfase1 3" xfId="13" xr:uid="{00000000-0005-0000-0000-000002000000}"/>
    <cellStyle name="20% - Ênfase2 2" xfId="14" xr:uid="{00000000-0005-0000-0000-000003000000}"/>
    <cellStyle name="20% - Ênfase2 2 2" xfId="1015" xr:uid="{00000000-0005-0000-0000-000004000000}"/>
    <cellStyle name="20% - Ênfase2 3" xfId="15" xr:uid="{00000000-0005-0000-0000-000005000000}"/>
    <cellStyle name="20% - Ênfase3 2" xfId="16" xr:uid="{00000000-0005-0000-0000-000006000000}"/>
    <cellStyle name="20% - Ênfase3 2 2" xfId="1016" xr:uid="{00000000-0005-0000-0000-000007000000}"/>
    <cellStyle name="20% - Ênfase3 3" xfId="17" xr:uid="{00000000-0005-0000-0000-000008000000}"/>
    <cellStyle name="20% - Ênfase4 2" xfId="18" xr:uid="{00000000-0005-0000-0000-000009000000}"/>
    <cellStyle name="20% - Ênfase4 2 2" xfId="1017" xr:uid="{00000000-0005-0000-0000-00000A000000}"/>
    <cellStyle name="20% - Ênfase4 3" xfId="19" xr:uid="{00000000-0005-0000-0000-00000B000000}"/>
    <cellStyle name="20% - Ênfase5 2" xfId="20" xr:uid="{00000000-0005-0000-0000-00000C000000}"/>
    <cellStyle name="20% - Ênfase5 2 2" xfId="1018" xr:uid="{00000000-0005-0000-0000-00000D000000}"/>
    <cellStyle name="20% - Ênfase5 3" xfId="21" xr:uid="{00000000-0005-0000-0000-00000E000000}"/>
    <cellStyle name="20% - Ênfase6 2" xfId="22" xr:uid="{00000000-0005-0000-0000-00000F000000}"/>
    <cellStyle name="20% - Ênfase6 2 2" xfId="1019" xr:uid="{00000000-0005-0000-0000-000010000000}"/>
    <cellStyle name="20% - Ênfase6 3" xfId="23" xr:uid="{00000000-0005-0000-0000-000011000000}"/>
    <cellStyle name="40% - Ênfase1 2" xfId="24" xr:uid="{00000000-0005-0000-0000-000012000000}"/>
    <cellStyle name="40% - Ênfase1 2 2" xfId="1020" xr:uid="{00000000-0005-0000-0000-000013000000}"/>
    <cellStyle name="40% - Ênfase1 3" xfId="25" xr:uid="{00000000-0005-0000-0000-000014000000}"/>
    <cellStyle name="40% - Ênfase2 2" xfId="26" xr:uid="{00000000-0005-0000-0000-000015000000}"/>
    <cellStyle name="40% - Ênfase2 2 2" xfId="1021" xr:uid="{00000000-0005-0000-0000-000016000000}"/>
    <cellStyle name="40% - Ênfase2 3" xfId="27" xr:uid="{00000000-0005-0000-0000-000017000000}"/>
    <cellStyle name="40% - Ênfase3 2" xfId="28" xr:uid="{00000000-0005-0000-0000-000018000000}"/>
    <cellStyle name="40% - Ênfase3 2 2" xfId="1023" xr:uid="{00000000-0005-0000-0000-000019000000}"/>
    <cellStyle name="40% - Ênfase3 3" xfId="29" xr:uid="{00000000-0005-0000-0000-00001A000000}"/>
    <cellStyle name="40% - Ênfase4 2" xfId="30" xr:uid="{00000000-0005-0000-0000-00001B000000}"/>
    <cellStyle name="40% - Ênfase4 2 2" xfId="1024" xr:uid="{00000000-0005-0000-0000-00001C000000}"/>
    <cellStyle name="40% - Ênfase4 3" xfId="31" xr:uid="{00000000-0005-0000-0000-00001D000000}"/>
    <cellStyle name="40% - Ênfase5 2" xfId="32" xr:uid="{00000000-0005-0000-0000-00001E000000}"/>
    <cellStyle name="40% - Ênfase5 2 2" xfId="1025" xr:uid="{00000000-0005-0000-0000-00001F000000}"/>
    <cellStyle name="40% - Ênfase5 3" xfId="33" xr:uid="{00000000-0005-0000-0000-000020000000}"/>
    <cellStyle name="40% - Ênfase6 2" xfId="34" xr:uid="{00000000-0005-0000-0000-000021000000}"/>
    <cellStyle name="40% - Ênfase6 2 2" xfId="1026" xr:uid="{00000000-0005-0000-0000-000022000000}"/>
    <cellStyle name="40% - Ênfase6 3" xfId="35" xr:uid="{00000000-0005-0000-0000-000023000000}"/>
    <cellStyle name="60% - Ênfase1 2" xfId="36" xr:uid="{00000000-0005-0000-0000-000024000000}"/>
    <cellStyle name="60% - Ênfase1 3" xfId="37" xr:uid="{00000000-0005-0000-0000-000025000000}"/>
    <cellStyle name="60% - Ênfase2 2" xfId="38" xr:uid="{00000000-0005-0000-0000-000026000000}"/>
    <cellStyle name="60% - Ênfase2 3" xfId="39" xr:uid="{00000000-0005-0000-0000-000027000000}"/>
    <cellStyle name="60% - Ênfase3 2" xfId="40" xr:uid="{00000000-0005-0000-0000-000028000000}"/>
    <cellStyle name="60% - Ênfase3 3" xfId="41" xr:uid="{00000000-0005-0000-0000-000029000000}"/>
    <cellStyle name="60% - Ênfase4 2" xfId="42" xr:uid="{00000000-0005-0000-0000-00002A000000}"/>
    <cellStyle name="60% - Ênfase4 3" xfId="43" xr:uid="{00000000-0005-0000-0000-00002B000000}"/>
    <cellStyle name="60% - Ênfase5 2" xfId="44" xr:uid="{00000000-0005-0000-0000-00002C000000}"/>
    <cellStyle name="60% - Ênfase5 3" xfId="45" xr:uid="{00000000-0005-0000-0000-00002D000000}"/>
    <cellStyle name="60% - Ênfase6 2" xfId="46" xr:uid="{00000000-0005-0000-0000-00002E000000}"/>
    <cellStyle name="60% - Ênfase6 3" xfId="47" xr:uid="{00000000-0005-0000-0000-00002F000000}"/>
    <cellStyle name="Bom 2" xfId="48" xr:uid="{00000000-0005-0000-0000-000030000000}"/>
    <cellStyle name="Bom 3" xfId="49" xr:uid="{00000000-0005-0000-0000-000031000000}"/>
    <cellStyle name="Cálculo 2" xfId="50" xr:uid="{00000000-0005-0000-0000-000032000000}"/>
    <cellStyle name="Cálculo 3" xfId="51" xr:uid="{00000000-0005-0000-0000-000033000000}"/>
    <cellStyle name="Cálculo 3 2" xfId="178" xr:uid="{00000000-0005-0000-0000-000034000000}"/>
    <cellStyle name="Cálculo 3 2 10" xfId="335" xr:uid="{00000000-0005-0000-0000-000035000000}"/>
    <cellStyle name="Cálculo 3 2 10 2" xfId="707" xr:uid="{00000000-0005-0000-0000-000036000000}"/>
    <cellStyle name="Cálculo 3 2 10 3" xfId="1203" xr:uid="{00000000-0005-0000-0000-000037000000}"/>
    <cellStyle name="Cálculo 3 2 10 4" xfId="1679" xr:uid="{00000000-0005-0000-0000-000038000000}"/>
    <cellStyle name="Cálculo 3 2 10 5" xfId="2147" xr:uid="{00000000-0005-0000-0000-000039000000}"/>
    <cellStyle name="Cálculo 3 2 10 6" xfId="2599" xr:uid="{00000000-0005-0000-0000-00003A000000}"/>
    <cellStyle name="Cálculo 3 2 11" xfId="491" xr:uid="{00000000-0005-0000-0000-00003B000000}"/>
    <cellStyle name="Cálculo 3 2 11 2" xfId="863" xr:uid="{00000000-0005-0000-0000-00003C000000}"/>
    <cellStyle name="Cálculo 3 2 11 3" xfId="1359" xr:uid="{00000000-0005-0000-0000-00003D000000}"/>
    <cellStyle name="Cálculo 3 2 11 4" xfId="1835" xr:uid="{00000000-0005-0000-0000-00003E000000}"/>
    <cellStyle name="Cálculo 3 2 11 5" xfId="2303" xr:uid="{00000000-0005-0000-0000-00003F000000}"/>
    <cellStyle name="Cálculo 3 2 11 6" xfId="2755" xr:uid="{00000000-0005-0000-0000-000040000000}"/>
    <cellStyle name="Cálculo 3 2 12" xfId="1523" xr:uid="{00000000-0005-0000-0000-000041000000}"/>
    <cellStyle name="Cálculo 3 2 13" xfId="1991" xr:uid="{00000000-0005-0000-0000-000042000000}"/>
    <cellStyle name="Cálculo 3 2 2" xfId="197" xr:uid="{00000000-0005-0000-0000-000043000000}"/>
    <cellStyle name="Cálculo 3 2 2 2" xfId="354" xr:uid="{00000000-0005-0000-0000-000044000000}"/>
    <cellStyle name="Cálculo 3 2 2 2 2" xfId="726" xr:uid="{00000000-0005-0000-0000-000045000000}"/>
    <cellStyle name="Cálculo 3 2 2 2 3" xfId="1222" xr:uid="{00000000-0005-0000-0000-000046000000}"/>
    <cellStyle name="Cálculo 3 2 2 2 4" xfId="1698" xr:uid="{00000000-0005-0000-0000-000047000000}"/>
    <cellStyle name="Cálculo 3 2 2 2 5" xfId="2166" xr:uid="{00000000-0005-0000-0000-000048000000}"/>
    <cellStyle name="Cálculo 3 2 2 2 6" xfId="2618" xr:uid="{00000000-0005-0000-0000-000049000000}"/>
    <cellStyle name="Cálculo 3 2 2 3" xfId="510" xr:uid="{00000000-0005-0000-0000-00004A000000}"/>
    <cellStyle name="Cálculo 3 2 2 3 2" xfId="882" xr:uid="{00000000-0005-0000-0000-00004B000000}"/>
    <cellStyle name="Cálculo 3 2 2 3 3" xfId="1378" xr:uid="{00000000-0005-0000-0000-00004C000000}"/>
    <cellStyle name="Cálculo 3 2 2 3 4" xfId="1854" xr:uid="{00000000-0005-0000-0000-00004D000000}"/>
    <cellStyle name="Cálculo 3 2 2 3 5" xfId="2322" xr:uid="{00000000-0005-0000-0000-00004E000000}"/>
    <cellStyle name="Cálculo 3 2 2 3 6" xfId="2774" xr:uid="{00000000-0005-0000-0000-00004F000000}"/>
    <cellStyle name="Cálculo 3 2 2 4" xfId="1066" xr:uid="{00000000-0005-0000-0000-000050000000}"/>
    <cellStyle name="Cálculo 3 2 2 5" xfId="1542" xr:uid="{00000000-0005-0000-0000-000051000000}"/>
    <cellStyle name="Cálculo 3 2 2 6" xfId="2010" xr:uid="{00000000-0005-0000-0000-000052000000}"/>
    <cellStyle name="Cálculo 3 2 2 7" xfId="2462" xr:uid="{00000000-0005-0000-0000-000053000000}"/>
    <cellStyle name="Cálculo 3 2 3" xfId="213" xr:uid="{00000000-0005-0000-0000-000054000000}"/>
    <cellStyle name="Cálculo 3 2 3 2" xfId="370" xr:uid="{00000000-0005-0000-0000-000055000000}"/>
    <cellStyle name="Cálculo 3 2 3 2 2" xfId="742" xr:uid="{00000000-0005-0000-0000-000056000000}"/>
    <cellStyle name="Cálculo 3 2 3 2 3" xfId="1238" xr:uid="{00000000-0005-0000-0000-000057000000}"/>
    <cellStyle name="Cálculo 3 2 3 2 4" xfId="1714" xr:uid="{00000000-0005-0000-0000-000058000000}"/>
    <cellStyle name="Cálculo 3 2 3 2 5" xfId="2182" xr:uid="{00000000-0005-0000-0000-000059000000}"/>
    <cellStyle name="Cálculo 3 2 3 2 6" xfId="2634" xr:uid="{00000000-0005-0000-0000-00005A000000}"/>
    <cellStyle name="Cálculo 3 2 3 3" xfId="526" xr:uid="{00000000-0005-0000-0000-00005B000000}"/>
    <cellStyle name="Cálculo 3 2 3 3 2" xfId="898" xr:uid="{00000000-0005-0000-0000-00005C000000}"/>
    <cellStyle name="Cálculo 3 2 3 3 3" xfId="1394" xr:uid="{00000000-0005-0000-0000-00005D000000}"/>
    <cellStyle name="Cálculo 3 2 3 3 4" xfId="1870" xr:uid="{00000000-0005-0000-0000-00005E000000}"/>
    <cellStyle name="Cálculo 3 2 3 3 5" xfId="2338" xr:uid="{00000000-0005-0000-0000-00005F000000}"/>
    <cellStyle name="Cálculo 3 2 3 3 6" xfId="2790" xr:uid="{00000000-0005-0000-0000-000060000000}"/>
    <cellStyle name="Cálculo 3 2 3 4" xfId="1082" xr:uid="{00000000-0005-0000-0000-000061000000}"/>
    <cellStyle name="Cálculo 3 2 3 5" xfId="1558" xr:uid="{00000000-0005-0000-0000-000062000000}"/>
    <cellStyle name="Cálculo 3 2 3 6" xfId="2026" xr:uid="{00000000-0005-0000-0000-000063000000}"/>
    <cellStyle name="Cálculo 3 2 3 7" xfId="2478" xr:uid="{00000000-0005-0000-0000-000064000000}"/>
    <cellStyle name="Cálculo 3 2 4" xfId="229" xr:uid="{00000000-0005-0000-0000-000065000000}"/>
    <cellStyle name="Cálculo 3 2 4 2" xfId="386" xr:uid="{00000000-0005-0000-0000-000066000000}"/>
    <cellStyle name="Cálculo 3 2 4 2 2" xfId="758" xr:uid="{00000000-0005-0000-0000-000067000000}"/>
    <cellStyle name="Cálculo 3 2 4 2 3" xfId="1254" xr:uid="{00000000-0005-0000-0000-000068000000}"/>
    <cellStyle name="Cálculo 3 2 4 2 4" xfId="1730" xr:uid="{00000000-0005-0000-0000-000069000000}"/>
    <cellStyle name="Cálculo 3 2 4 2 5" xfId="2198" xr:uid="{00000000-0005-0000-0000-00006A000000}"/>
    <cellStyle name="Cálculo 3 2 4 2 6" xfId="2650" xr:uid="{00000000-0005-0000-0000-00006B000000}"/>
    <cellStyle name="Cálculo 3 2 4 3" xfId="542" xr:uid="{00000000-0005-0000-0000-00006C000000}"/>
    <cellStyle name="Cálculo 3 2 4 3 2" xfId="914" xr:uid="{00000000-0005-0000-0000-00006D000000}"/>
    <cellStyle name="Cálculo 3 2 4 3 3" xfId="1410" xr:uid="{00000000-0005-0000-0000-00006E000000}"/>
    <cellStyle name="Cálculo 3 2 4 3 4" xfId="1886" xr:uid="{00000000-0005-0000-0000-00006F000000}"/>
    <cellStyle name="Cálculo 3 2 4 3 5" xfId="2354" xr:uid="{00000000-0005-0000-0000-000070000000}"/>
    <cellStyle name="Cálculo 3 2 4 3 6" xfId="2806" xr:uid="{00000000-0005-0000-0000-000071000000}"/>
    <cellStyle name="Cálculo 3 2 4 4" xfId="1098" xr:uid="{00000000-0005-0000-0000-000072000000}"/>
    <cellStyle name="Cálculo 3 2 4 5" xfId="1574" xr:uid="{00000000-0005-0000-0000-000073000000}"/>
    <cellStyle name="Cálculo 3 2 4 6" xfId="2042" xr:uid="{00000000-0005-0000-0000-000074000000}"/>
    <cellStyle name="Cálculo 3 2 4 7" xfId="2494" xr:uid="{00000000-0005-0000-0000-000075000000}"/>
    <cellStyle name="Cálculo 3 2 5" xfId="245" xr:uid="{00000000-0005-0000-0000-000076000000}"/>
    <cellStyle name="Cálculo 3 2 5 2" xfId="402" xr:uid="{00000000-0005-0000-0000-000077000000}"/>
    <cellStyle name="Cálculo 3 2 5 2 2" xfId="774" xr:uid="{00000000-0005-0000-0000-000078000000}"/>
    <cellStyle name="Cálculo 3 2 5 2 3" xfId="1270" xr:uid="{00000000-0005-0000-0000-000079000000}"/>
    <cellStyle name="Cálculo 3 2 5 2 4" xfId="1746" xr:uid="{00000000-0005-0000-0000-00007A000000}"/>
    <cellStyle name="Cálculo 3 2 5 2 5" xfId="2214" xr:uid="{00000000-0005-0000-0000-00007B000000}"/>
    <cellStyle name="Cálculo 3 2 5 2 6" xfId="2666" xr:uid="{00000000-0005-0000-0000-00007C000000}"/>
    <cellStyle name="Cálculo 3 2 5 3" xfId="558" xr:uid="{00000000-0005-0000-0000-00007D000000}"/>
    <cellStyle name="Cálculo 3 2 5 3 2" xfId="930" xr:uid="{00000000-0005-0000-0000-00007E000000}"/>
    <cellStyle name="Cálculo 3 2 5 3 3" xfId="1426" xr:uid="{00000000-0005-0000-0000-00007F000000}"/>
    <cellStyle name="Cálculo 3 2 5 3 4" xfId="1902" xr:uid="{00000000-0005-0000-0000-000080000000}"/>
    <cellStyle name="Cálculo 3 2 5 3 5" xfId="2370" xr:uid="{00000000-0005-0000-0000-000081000000}"/>
    <cellStyle name="Cálculo 3 2 5 3 6" xfId="2822" xr:uid="{00000000-0005-0000-0000-000082000000}"/>
    <cellStyle name="Cálculo 3 2 5 4" xfId="1114" xr:uid="{00000000-0005-0000-0000-000083000000}"/>
    <cellStyle name="Cálculo 3 2 5 5" xfId="1590" xr:uid="{00000000-0005-0000-0000-000084000000}"/>
    <cellStyle name="Cálculo 3 2 5 6" xfId="2058" xr:uid="{00000000-0005-0000-0000-000085000000}"/>
    <cellStyle name="Cálculo 3 2 5 7" xfId="2510" xr:uid="{00000000-0005-0000-0000-000086000000}"/>
    <cellStyle name="Cálculo 3 2 6" xfId="261" xr:uid="{00000000-0005-0000-0000-000087000000}"/>
    <cellStyle name="Cálculo 3 2 6 2" xfId="418" xr:uid="{00000000-0005-0000-0000-000088000000}"/>
    <cellStyle name="Cálculo 3 2 6 2 2" xfId="790" xr:uid="{00000000-0005-0000-0000-000089000000}"/>
    <cellStyle name="Cálculo 3 2 6 2 3" xfId="1286" xr:uid="{00000000-0005-0000-0000-00008A000000}"/>
    <cellStyle name="Cálculo 3 2 6 2 4" xfId="1762" xr:uid="{00000000-0005-0000-0000-00008B000000}"/>
    <cellStyle name="Cálculo 3 2 6 2 5" xfId="2230" xr:uid="{00000000-0005-0000-0000-00008C000000}"/>
    <cellStyle name="Cálculo 3 2 6 2 6" xfId="2682" xr:uid="{00000000-0005-0000-0000-00008D000000}"/>
    <cellStyle name="Cálculo 3 2 6 3" xfId="574" xr:uid="{00000000-0005-0000-0000-00008E000000}"/>
    <cellStyle name="Cálculo 3 2 6 3 2" xfId="946" xr:uid="{00000000-0005-0000-0000-00008F000000}"/>
    <cellStyle name="Cálculo 3 2 6 3 3" xfId="1442" xr:uid="{00000000-0005-0000-0000-000090000000}"/>
    <cellStyle name="Cálculo 3 2 6 3 4" xfId="1918" xr:uid="{00000000-0005-0000-0000-000091000000}"/>
    <cellStyle name="Cálculo 3 2 6 3 5" xfId="2386" xr:uid="{00000000-0005-0000-0000-000092000000}"/>
    <cellStyle name="Cálculo 3 2 6 3 6" xfId="2838" xr:uid="{00000000-0005-0000-0000-000093000000}"/>
    <cellStyle name="Cálculo 3 2 6 4" xfId="1130" xr:uid="{00000000-0005-0000-0000-000094000000}"/>
    <cellStyle name="Cálculo 3 2 6 5" xfId="1606" xr:uid="{00000000-0005-0000-0000-000095000000}"/>
    <cellStyle name="Cálculo 3 2 6 6" xfId="2074" xr:uid="{00000000-0005-0000-0000-000096000000}"/>
    <cellStyle name="Cálculo 3 2 6 7" xfId="2526" xr:uid="{00000000-0005-0000-0000-000097000000}"/>
    <cellStyle name="Cálculo 3 2 7" xfId="277" xr:uid="{00000000-0005-0000-0000-000098000000}"/>
    <cellStyle name="Cálculo 3 2 7 2" xfId="434" xr:uid="{00000000-0005-0000-0000-000099000000}"/>
    <cellStyle name="Cálculo 3 2 7 2 2" xfId="806" xr:uid="{00000000-0005-0000-0000-00009A000000}"/>
    <cellStyle name="Cálculo 3 2 7 2 3" xfId="1302" xr:uid="{00000000-0005-0000-0000-00009B000000}"/>
    <cellStyle name="Cálculo 3 2 7 2 4" xfId="1778" xr:uid="{00000000-0005-0000-0000-00009C000000}"/>
    <cellStyle name="Cálculo 3 2 7 2 5" xfId="2246" xr:uid="{00000000-0005-0000-0000-00009D000000}"/>
    <cellStyle name="Cálculo 3 2 7 2 6" xfId="2698" xr:uid="{00000000-0005-0000-0000-00009E000000}"/>
    <cellStyle name="Cálculo 3 2 7 3" xfId="590" xr:uid="{00000000-0005-0000-0000-00009F000000}"/>
    <cellStyle name="Cálculo 3 2 7 3 2" xfId="962" xr:uid="{00000000-0005-0000-0000-0000A0000000}"/>
    <cellStyle name="Cálculo 3 2 7 3 3" xfId="1458" xr:uid="{00000000-0005-0000-0000-0000A1000000}"/>
    <cellStyle name="Cálculo 3 2 7 3 4" xfId="1934" xr:uid="{00000000-0005-0000-0000-0000A2000000}"/>
    <cellStyle name="Cálculo 3 2 7 3 5" xfId="2402" xr:uid="{00000000-0005-0000-0000-0000A3000000}"/>
    <cellStyle name="Cálculo 3 2 7 3 6" xfId="2854" xr:uid="{00000000-0005-0000-0000-0000A4000000}"/>
    <cellStyle name="Cálculo 3 2 7 4" xfId="1146" xr:uid="{00000000-0005-0000-0000-0000A5000000}"/>
    <cellStyle name="Cálculo 3 2 7 5" xfId="1622" xr:uid="{00000000-0005-0000-0000-0000A6000000}"/>
    <cellStyle name="Cálculo 3 2 7 6" xfId="2090" xr:uid="{00000000-0005-0000-0000-0000A7000000}"/>
    <cellStyle name="Cálculo 3 2 7 7" xfId="2542" xr:uid="{00000000-0005-0000-0000-0000A8000000}"/>
    <cellStyle name="Cálculo 3 2 8" xfId="293" xr:uid="{00000000-0005-0000-0000-0000A9000000}"/>
    <cellStyle name="Cálculo 3 2 8 2" xfId="450" xr:uid="{00000000-0005-0000-0000-0000AA000000}"/>
    <cellStyle name="Cálculo 3 2 8 2 2" xfId="822" xr:uid="{00000000-0005-0000-0000-0000AB000000}"/>
    <cellStyle name="Cálculo 3 2 8 2 3" xfId="1318" xr:uid="{00000000-0005-0000-0000-0000AC000000}"/>
    <cellStyle name="Cálculo 3 2 8 2 4" xfId="1794" xr:uid="{00000000-0005-0000-0000-0000AD000000}"/>
    <cellStyle name="Cálculo 3 2 8 2 5" xfId="2262" xr:uid="{00000000-0005-0000-0000-0000AE000000}"/>
    <cellStyle name="Cálculo 3 2 8 2 6" xfId="2714" xr:uid="{00000000-0005-0000-0000-0000AF000000}"/>
    <cellStyle name="Cálculo 3 2 8 3" xfId="606" xr:uid="{00000000-0005-0000-0000-0000B0000000}"/>
    <cellStyle name="Cálculo 3 2 8 3 2" xfId="978" xr:uid="{00000000-0005-0000-0000-0000B1000000}"/>
    <cellStyle name="Cálculo 3 2 8 3 3" xfId="1474" xr:uid="{00000000-0005-0000-0000-0000B2000000}"/>
    <cellStyle name="Cálculo 3 2 8 3 4" xfId="1950" xr:uid="{00000000-0005-0000-0000-0000B3000000}"/>
    <cellStyle name="Cálculo 3 2 8 3 5" xfId="2418" xr:uid="{00000000-0005-0000-0000-0000B4000000}"/>
    <cellStyle name="Cálculo 3 2 8 3 6" xfId="2870" xr:uid="{00000000-0005-0000-0000-0000B5000000}"/>
    <cellStyle name="Cálculo 3 2 8 4" xfId="1162" xr:uid="{00000000-0005-0000-0000-0000B6000000}"/>
    <cellStyle name="Cálculo 3 2 8 5" xfId="1638" xr:uid="{00000000-0005-0000-0000-0000B7000000}"/>
    <cellStyle name="Cálculo 3 2 8 6" xfId="2106" xr:uid="{00000000-0005-0000-0000-0000B8000000}"/>
    <cellStyle name="Cálculo 3 2 8 7" xfId="2558" xr:uid="{00000000-0005-0000-0000-0000B9000000}"/>
    <cellStyle name="Cálculo 3 2 9" xfId="318" xr:uid="{00000000-0005-0000-0000-0000BA000000}"/>
    <cellStyle name="Cálculo 3 2 9 2" xfId="475" xr:uid="{00000000-0005-0000-0000-0000BB000000}"/>
    <cellStyle name="Cálculo 3 2 9 2 2" xfId="847" xr:uid="{00000000-0005-0000-0000-0000BC000000}"/>
    <cellStyle name="Cálculo 3 2 9 2 3" xfId="1343" xr:uid="{00000000-0005-0000-0000-0000BD000000}"/>
    <cellStyle name="Cálculo 3 2 9 2 4" xfId="1819" xr:uid="{00000000-0005-0000-0000-0000BE000000}"/>
    <cellStyle name="Cálculo 3 2 9 2 5" xfId="2287" xr:uid="{00000000-0005-0000-0000-0000BF000000}"/>
    <cellStyle name="Cálculo 3 2 9 2 6" xfId="2739" xr:uid="{00000000-0005-0000-0000-0000C0000000}"/>
    <cellStyle name="Cálculo 3 2 9 3" xfId="631" xr:uid="{00000000-0005-0000-0000-0000C1000000}"/>
    <cellStyle name="Cálculo 3 2 9 3 2" xfId="1003" xr:uid="{00000000-0005-0000-0000-0000C2000000}"/>
    <cellStyle name="Cálculo 3 2 9 3 3" xfId="1499" xr:uid="{00000000-0005-0000-0000-0000C3000000}"/>
    <cellStyle name="Cálculo 3 2 9 3 4" xfId="1975" xr:uid="{00000000-0005-0000-0000-0000C4000000}"/>
    <cellStyle name="Cálculo 3 2 9 3 5" xfId="2443" xr:uid="{00000000-0005-0000-0000-0000C5000000}"/>
    <cellStyle name="Cálculo 3 2 9 3 6" xfId="2895" xr:uid="{00000000-0005-0000-0000-0000C6000000}"/>
    <cellStyle name="Cálculo 3 2 9 4" xfId="691" xr:uid="{00000000-0005-0000-0000-0000C7000000}"/>
    <cellStyle name="Cálculo 3 2 9 5" xfId="1187" xr:uid="{00000000-0005-0000-0000-0000C8000000}"/>
    <cellStyle name="Cálculo 3 2 9 6" xfId="1663" xr:uid="{00000000-0005-0000-0000-0000C9000000}"/>
    <cellStyle name="Cálculo 3 2 9 7" xfId="2131" xr:uid="{00000000-0005-0000-0000-0000CA000000}"/>
    <cellStyle name="Cálculo 3 2 9 8" xfId="2583" xr:uid="{00000000-0005-0000-0000-0000CB000000}"/>
    <cellStyle name="Cálculo 3 3" xfId="175" xr:uid="{00000000-0005-0000-0000-0000CC000000}"/>
    <cellStyle name="Cálculo 3 3 10" xfId="315" xr:uid="{00000000-0005-0000-0000-0000CD000000}"/>
    <cellStyle name="Cálculo 3 3 10 2" xfId="472" xr:uid="{00000000-0005-0000-0000-0000CE000000}"/>
    <cellStyle name="Cálculo 3 3 10 2 2" xfId="844" xr:uid="{00000000-0005-0000-0000-0000CF000000}"/>
    <cellStyle name="Cálculo 3 3 10 2 3" xfId="1340" xr:uid="{00000000-0005-0000-0000-0000D0000000}"/>
    <cellStyle name="Cálculo 3 3 10 2 4" xfId="1816" xr:uid="{00000000-0005-0000-0000-0000D1000000}"/>
    <cellStyle name="Cálculo 3 3 10 2 5" xfId="2284" xr:uid="{00000000-0005-0000-0000-0000D2000000}"/>
    <cellStyle name="Cálculo 3 3 10 2 6" xfId="2736" xr:uid="{00000000-0005-0000-0000-0000D3000000}"/>
    <cellStyle name="Cálculo 3 3 10 3" xfId="628" xr:uid="{00000000-0005-0000-0000-0000D4000000}"/>
    <cellStyle name="Cálculo 3 3 10 3 2" xfId="1000" xr:uid="{00000000-0005-0000-0000-0000D5000000}"/>
    <cellStyle name="Cálculo 3 3 10 3 3" xfId="1496" xr:uid="{00000000-0005-0000-0000-0000D6000000}"/>
    <cellStyle name="Cálculo 3 3 10 3 4" xfId="1972" xr:uid="{00000000-0005-0000-0000-0000D7000000}"/>
    <cellStyle name="Cálculo 3 3 10 3 5" xfId="2440" xr:uid="{00000000-0005-0000-0000-0000D8000000}"/>
    <cellStyle name="Cálculo 3 3 10 3 6" xfId="2892" xr:uid="{00000000-0005-0000-0000-0000D9000000}"/>
    <cellStyle name="Cálculo 3 3 10 4" xfId="688" xr:uid="{00000000-0005-0000-0000-0000DA000000}"/>
    <cellStyle name="Cálculo 3 3 10 5" xfId="1184" xr:uid="{00000000-0005-0000-0000-0000DB000000}"/>
    <cellStyle name="Cálculo 3 3 10 6" xfId="1660" xr:uid="{00000000-0005-0000-0000-0000DC000000}"/>
    <cellStyle name="Cálculo 3 3 10 7" xfId="2128" xr:uid="{00000000-0005-0000-0000-0000DD000000}"/>
    <cellStyle name="Cálculo 3 3 10 8" xfId="2580" xr:uid="{00000000-0005-0000-0000-0000DE000000}"/>
    <cellStyle name="Cálculo 3 3 11" xfId="332" xr:uid="{00000000-0005-0000-0000-0000DF000000}"/>
    <cellStyle name="Cálculo 3 3 11 2" xfId="704" xr:uid="{00000000-0005-0000-0000-0000E0000000}"/>
    <cellStyle name="Cálculo 3 3 11 3" xfId="1200" xr:uid="{00000000-0005-0000-0000-0000E1000000}"/>
    <cellStyle name="Cálculo 3 3 11 4" xfId="1676" xr:uid="{00000000-0005-0000-0000-0000E2000000}"/>
    <cellStyle name="Cálculo 3 3 11 5" xfId="2144" xr:uid="{00000000-0005-0000-0000-0000E3000000}"/>
    <cellStyle name="Cálculo 3 3 11 6" xfId="2596" xr:uid="{00000000-0005-0000-0000-0000E4000000}"/>
    <cellStyle name="Cálculo 3 3 12" xfId="488" xr:uid="{00000000-0005-0000-0000-0000E5000000}"/>
    <cellStyle name="Cálculo 3 3 12 2" xfId="860" xr:uid="{00000000-0005-0000-0000-0000E6000000}"/>
    <cellStyle name="Cálculo 3 3 12 3" xfId="1356" xr:uid="{00000000-0005-0000-0000-0000E7000000}"/>
    <cellStyle name="Cálculo 3 3 12 4" xfId="1832" xr:uid="{00000000-0005-0000-0000-0000E8000000}"/>
    <cellStyle name="Cálculo 3 3 12 5" xfId="2300" xr:uid="{00000000-0005-0000-0000-0000E9000000}"/>
    <cellStyle name="Cálculo 3 3 12 6" xfId="2752" xr:uid="{00000000-0005-0000-0000-0000EA000000}"/>
    <cellStyle name="Cálculo 3 3 13" xfId="1520" xr:uid="{00000000-0005-0000-0000-0000EB000000}"/>
    <cellStyle name="Cálculo 3 3 14" xfId="1988" xr:uid="{00000000-0005-0000-0000-0000EC000000}"/>
    <cellStyle name="Cálculo 3 3 2" xfId="194" xr:uid="{00000000-0005-0000-0000-0000ED000000}"/>
    <cellStyle name="Cálculo 3 3 2 2" xfId="351" xr:uid="{00000000-0005-0000-0000-0000EE000000}"/>
    <cellStyle name="Cálculo 3 3 2 2 2" xfId="723" xr:uid="{00000000-0005-0000-0000-0000EF000000}"/>
    <cellStyle name="Cálculo 3 3 2 2 3" xfId="1219" xr:uid="{00000000-0005-0000-0000-0000F0000000}"/>
    <cellStyle name="Cálculo 3 3 2 2 4" xfId="1695" xr:uid="{00000000-0005-0000-0000-0000F1000000}"/>
    <cellStyle name="Cálculo 3 3 2 2 5" xfId="2163" xr:uid="{00000000-0005-0000-0000-0000F2000000}"/>
    <cellStyle name="Cálculo 3 3 2 2 6" xfId="2615" xr:uid="{00000000-0005-0000-0000-0000F3000000}"/>
    <cellStyle name="Cálculo 3 3 2 3" xfId="507" xr:uid="{00000000-0005-0000-0000-0000F4000000}"/>
    <cellStyle name="Cálculo 3 3 2 3 2" xfId="879" xr:uid="{00000000-0005-0000-0000-0000F5000000}"/>
    <cellStyle name="Cálculo 3 3 2 3 3" xfId="1375" xr:uid="{00000000-0005-0000-0000-0000F6000000}"/>
    <cellStyle name="Cálculo 3 3 2 3 4" xfId="1851" xr:uid="{00000000-0005-0000-0000-0000F7000000}"/>
    <cellStyle name="Cálculo 3 3 2 3 5" xfId="2319" xr:uid="{00000000-0005-0000-0000-0000F8000000}"/>
    <cellStyle name="Cálculo 3 3 2 3 6" xfId="2771" xr:uid="{00000000-0005-0000-0000-0000F9000000}"/>
    <cellStyle name="Cálculo 3 3 2 4" xfId="1063" xr:uid="{00000000-0005-0000-0000-0000FA000000}"/>
    <cellStyle name="Cálculo 3 3 2 5" xfId="1539" xr:uid="{00000000-0005-0000-0000-0000FB000000}"/>
    <cellStyle name="Cálculo 3 3 2 6" xfId="2007" xr:uid="{00000000-0005-0000-0000-0000FC000000}"/>
    <cellStyle name="Cálculo 3 3 2 7" xfId="2459" xr:uid="{00000000-0005-0000-0000-0000FD000000}"/>
    <cellStyle name="Cálculo 3 3 3" xfId="210" xr:uid="{00000000-0005-0000-0000-0000FE000000}"/>
    <cellStyle name="Cálculo 3 3 3 2" xfId="367" xr:uid="{00000000-0005-0000-0000-0000FF000000}"/>
    <cellStyle name="Cálculo 3 3 3 2 2" xfId="739" xr:uid="{00000000-0005-0000-0000-000000010000}"/>
    <cellStyle name="Cálculo 3 3 3 2 3" xfId="1235" xr:uid="{00000000-0005-0000-0000-000001010000}"/>
    <cellStyle name="Cálculo 3 3 3 2 4" xfId="1711" xr:uid="{00000000-0005-0000-0000-000002010000}"/>
    <cellStyle name="Cálculo 3 3 3 2 5" xfId="2179" xr:uid="{00000000-0005-0000-0000-000003010000}"/>
    <cellStyle name="Cálculo 3 3 3 2 6" xfId="2631" xr:uid="{00000000-0005-0000-0000-000004010000}"/>
    <cellStyle name="Cálculo 3 3 3 3" xfId="523" xr:uid="{00000000-0005-0000-0000-000005010000}"/>
    <cellStyle name="Cálculo 3 3 3 3 2" xfId="895" xr:uid="{00000000-0005-0000-0000-000006010000}"/>
    <cellStyle name="Cálculo 3 3 3 3 3" xfId="1391" xr:uid="{00000000-0005-0000-0000-000007010000}"/>
    <cellStyle name="Cálculo 3 3 3 3 4" xfId="1867" xr:uid="{00000000-0005-0000-0000-000008010000}"/>
    <cellStyle name="Cálculo 3 3 3 3 5" xfId="2335" xr:uid="{00000000-0005-0000-0000-000009010000}"/>
    <cellStyle name="Cálculo 3 3 3 3 6" xfId="2787" xr:uid="{00000000-0005-0000-0000-00000A010000}"/>
    <cellStyle name="Cálculo 3 3 3 4" xfId="1079" xr:uid="{00000000-0005-0000-0000-00000B010000}"/>
    <cellStyle name="Cálculo 3 3 3 5" xfId="1555" xr:uid="{00000000-0005-0000-0000-00000C010000}"/>
    <cellStyle name="Cálculo 3 3 3 6" xfId="2023" xr:uid="{00000000-0005-0000-0000-00000D010000}"/>
    <cellStyle name="Cálculo 3 3 3 7" xfId="2475" xr:uid="{00000000-0005-0000-0000-00000E010000}"/>
    <cellStyle name="Cálculo 3 3 4" xfId="226" xr:uid="{00000000-0005-0000-0000-00000F010000}"/>
    <cellStyle name="Cálculo 3 3 4 2" xfId="383" xr:uid="{00000000-0005-0000-0000-000010010000}"/>
    <cellStyle name="Cálculo 3 3 4 2 2" xfId="755" xr:uid="{00000000-0005-0000-0000-000011010000}"/>
    <cellStyle name="Cálculo 3 3 4 2 3" xfId="1251" xr:uid="{00000000-0005-0000-0000-000012010000}"/>
    <cellStyle name="Cálculo 3 3 4 2 4" xfId="1727" xr:uid="{00000000-0005-0000-0000-000013010000}"/>
    <cellStyle name="Cálculo 3 3 4 2 5" xfId="2195" xr:uid="{00000000-0005-0000-0000-000014010000}"/>
    <cellStyle name="Cálculo 3 3 4 2 6" xfId="2647" xr:uid="{00000000-0005-0000-0000-000015010000}"/>
    <cellStyle name="Cálculo 3 3 4 3" xfId="539" xr:uid="{00000000-0005-0000-0000-000016010000}"/>
    <cellStyle name="Cálculo 3 3 4 3 2" xfId="911" xr:uid="{00000000-0005-0000-0000-000017010000}"/>
    <cellStyle name="Cálculo 3 3 4 3 3" xfId="1407" xr:uid="{00000000-0005-0000-0000-000018010000}"/>
    <cellStyle name="Cálculo 3 3 4 3 4" xfId="1883" xr:uid="{00000000-0005-0000-0000-000019010000}"/>
    <cellStyle name="Cálculo 3 3 4 3 5" xfId="2351" xr:uid="{00000000-0005-0000-0000-00001A010000}"/>
    <cellStyle name="Cálculo 3 3 4 3 6" xfId="2803" xr:uid="{00000000-0005-0000-0000-00001B010000}"/>
    <cellStyle name="Cálculo 3 3 4 4" xfId="1095" xr:uid="{00000000-0005-0000-0000-00001C010000}"/>
    <cellStyle name="Cálculo 3 3 4 5" xfId="1571" xr:uid="{00000000-0005-0000-0000-00001D010000}"/>
    <cellStyle name="Cálculo 3 3 4 6" xfId="2039" xr:uid="{00000000-0005-0000-0000-00001E010000}"/>
    <cellStyle name="Cálculo 3 3 4 7" xfId="2491" xr:uid="{00000000-0005-0000-0000-00001F010000}"/>
    <cellStyle name="Cálculo 3 3 5" xfId="242" xr:uid="{00000000-0005-0000-0000-000020010000}"/>
    <cellStyle name="Cálculo 3 3 5 2" xfId="399" xr:uid="{00000000-0005-0000-0000-000021010000}"/>
    <cellStyle name="Cálculo 3 3 5 2 2" xfId="771" xr:uid="{00000000-0005-0000-0000-000022010000}"/>
    <cellStyle name="Cálculo 3 3 5 2 3" xfId="1267" xr:uid="{00000000-0005-0000-0000-000023010000}"/>
    <cellStyle name="Cálculo 3 3 5 2 4" xfId="1743" xr:uid="{00000000-0005-0000-0000-000024010000}"/>
    <cellStyle name="Cálculo 3 3 5 2 5" xfId="2211" xr:uid="{00000000-0005-0000-0000-000025010000}"/>
    <cellStyle name="Cálculo 3 3 5 2 6" xfId="2663" xr:uid="{00000000-0005-0000-0000-000026010000}"/>
    <cellStyle name="Cálculo 3 3 5 3" xfId="555" xr:uid="{00000000-0005-0000-0000-000027010000}"/>
    <cellStyle name="Cálculo 3 3 5 3 2" xfId="927" xr:uid="{00000000-0005-0000-0000-000028010000}"/>
    <cellStyle name="Cálculo 3 3 5 3 3" xfId="1423" xr:uid="{00000000-0005-0000-0000-000029010000}"/>
    <cellStyle name="Cálculo 3 3 5 3 4" xfId="1899" xr:uid="{00000000-0005-0000-0000-00002A010000}"/>
    <cellStyle name="Cálculo 3 3 5 3 5" xfId="2367" xr:uid="{00000000-0005-0000-0000-00002B010000}"/>
    <cellStyle name="Cálculo 3 3 5 3 6" xfId="2819" xr:uid="{00000000-0005-0000-0000-00002C010000}"/>
    <cellStyle name="Cálculo 3 3 5 4" xfId="1111" xr:uid="{00000000-0005-0000-0000-00002D010000}"/>
    <cellStyle name="Cálculo 3 3 5 5" xfId="1587" xr:uid="{00000000-0005-0000-0000-00002E010000}"/>
    <cellStyle name="Cálculo 3 3 5 6" xfId="2055" xr:uid="{00000000-0005-0000-0000-00002F010000}"/>
    <cellStyle name="Cálculo 3 3 5 7" xfId="2507" xr:uid="{00000000-0005-0000-0000-000030010000}"/>
    <cellStyle name="Cálculo 3 3 6" xfId="258" xr:uid="{00000000-0005-0000-0000-000031010000}"/>
    <cellStyle name="Cálculo 3 3 6 2" xfId="415" xr:uid="{00000000-0005-0000-0000-000032010000}"/>
    <cellStyle name="Cálculo 3 3 6 2 2" xfId="787" xr:uid="{00000000-0005-0000-0000-000033010000}"/>
    <cellStyle name="Cálculo 3 3 6 2 3" xfId="1283" xr:uid="{00000000-0005-0000-0000-000034010000}"/>
    <cellStyle name="Cálculo 3 3 6 2 4" xfId="1759" xr:uid="{00000000-0005-0000-0000-000035010000}"/>
    <cellStyle name="Cálculo 3 3 6 2 5" xfId="2227" xr:uid="{00000000-0005-0000-0000-000036010000}"/>
    <cellStyle name="Cálculo 3 3 6 2 6" xfId="2679" xr:uid="{00000000-0005-0000-0000-000037010000}"/>
    <cellStyle name="Cálculo 3 3 6 3" xfId="571" xr:uid="{00000000-0005-0000-0000-000038010000}"/>
    <cellStyle name="Cálculo 3 3 6 3 2" xfId="943" xr:uid="{00000000-0005-0000-0000-000039010000}"/>
    <cellStyle name="Cálculo 3 3 6 3 3" xfId="1439" xr:uid="{00000000-0005-0000-0000-00003A010000}"/>
    <cellStyle name="Cálculo 3 3 6 3 4" xfId="1915" xr:uid="{00000000-0005-0000-0000-00003B010000}"/>
    <cellStyle name="Cálculo 3 3 6 3 5" xfId="2383" xr:uid="{00000000-0005-0000-0000-00003C010000}"/>
    <cellStyle name="Cálculo 3 3 6 3 6" xfId="2835" xr:uid="{00000000-0005-0000-0000-00003D010000}"/>
    <cellStyle name="Cálculo 3 3 6 4" xfId="1127" xr:uid="{00000000-0005-0000-0000-00003E010000}"/>
    <cellStyle name="Cálculo 3 3 6 5" xfId="1603" xr:uid="{00000000-0005-0000-0000-00003F010000}"/>
    <cellStyle name="Cálculo 3 3 6 6" xfId="2071" xr:uid="{00000000-0005-0000-0000-000040010000}"/>
    <cellStyle name="Cálculo 3 3 6 7" xfId="2523" xr:uid="{00000000-0005-0000-0000-000041010000}"/>
    <cellStyle name="Cálculo 3 3 7" xfId="274" xr:uid="{00000000-0005-0000-0000-000042010000}"/>
    <cellStyle name="Cálculo 3 3 7 2" xfId="431" xr:uid="{00000000-0005-0000-0000-000043010000}"/>
    <cellStyle name="Cálculo 3 3 7 2 2" xfId="803" xr:uid="{00000000-0005-0000-0000-000044010000}"/>
    <cellStyle name="Cálculo 3 3 7 2 3" xfId="1299" xr:uid="{00000000-0005-0000-0000-000045010000}"/>
    <cellStyle name="Cálculo 3 3 7 2 4" xfId="1775" xr:uid="{00000000-0005-0000-0000-000046010000}"/>
    <cellStyle name="Cálculo 3 3 7 2 5" xfId="2243" xr:uid="{00000000-0005-0000-0000-000047010000}"/>
    <cellStyle name="Cálculo 3 3 7 2 6" xfId="2695" xr:uid="{00000000-0005-0000-0000-000048010000}"/>
    <cellStyle name="Cálculo 3 3 7 3" xfId="587" xr:uid="{00000000-0005-0000-0000-000049010000}"/>
    <cellStyle name="Cálculo 3 3 7 3 2" xfId="959" xr:uid="{00000000-0005-0000-0000-00004A010000}"/>
    <cellStyle name="Cálculo 3 3 7 3 3" xfId="1455" xr:uid="{00000000-0005-0000-0000-00004B010000}"/>
    <cellStyle name="Cálculo 3 3 7 3 4" xfId="1931" xr:uid="{00000000-0005-0000-0000-00004C010000}"/>
    <cellStyle name="Cálculo 3 3 7 3 5" xfId="2399" xr:uid="{00000000-0005-0000-0000-00004D010000}"/>
    <cellStyle name="Cálculo 3 3 7 3 6" xfId="2851" xr:uid="{00000000-0005-0000-0000-00004E010000}"/>
    <cellStyle name="Cálculo 3 3 7 4" xfId="1143" xr:uid="{00000000-0005-0000-0000-00004F010000}"/>
    <cellStyle name="Cálculo 3 3 7 5" xfId="1619" xr:uid="{00000000-0005-0000-0000-000050010000}"/>
    <cellStyle name="Cálculo 3 3 7 6" xfId="2087" xr:uid="{00000000-0005-0000-0000-000051010000}"/>
    <cellStyle name="Cálculo 3 3 7 7" xfId="2539" xr:uid="{00000000-0005-0000-0000-000052010000}"/>
    <cellStyle name="Cálculo 3 3 8" xfId="290" xr:uid="{00000000-0005-0000-0000-000053010000}"/>
    <cellStyle name="Cálculo 3 3 8 2" xfId="447" xr:uid="{00000000-0005-0000-0000-000054010000}"/>
    <cellStyle name="Cálculo 3 3 8 2 2" xfId="819" xr:uid="{00000000-0005-0000-0000-000055010000}"/>
    <cellStyle name="Cálculo 3 3 8 2 3" xfId="1315" xr:uid="{00000000-0005-0000-0000-000056010000}"/>
    <cellStyle name="Cálculo 3 3 8 2 4" xfId="1791" xr:uid="{00000000-0005-0000-0000-000057010000}"/>
    <cellStyle name="Cálculo 3 3 8 2 5" xfId="2259" xr:uid="{00000000-0005-0000-0000-000058010000}"/>
    <cellStyle name="Cálculo 3 3 8 2 6" xfId="2711" xr:uid="{00000000-0005-0000-0000-000059010000}"/>
    <cellStyle name="Cálculo 3 3 8 3" xfId="603" xr:uid="{00000000-0005-0000-0000-00005A010000}"/>
    <cellStyle name="Cálculo 3 3 8 3 2" xfId="975" xr:uid="{00000000-0005-0000-0000-00005B010000}"/>
    <cellStyle name="Cálculo 3 3 8 3 3" xfId="1471" xr:uid="{00000000-0005-0000-0000-00005C010000}"/>
    <cellStyle name="Cálculo 3 3 8 3 4" xfId="1947" xr:uid="{00000000-0005-0000-0000-00005D010000}"/>
    <cellStyle name="Cálculo 3 3 8 3 5" xfId="2415" xr:uid="{00000000-0005-0000-0000-00005E010000}"/>
    <cellStyle name="Cálculo 3 3 8 3 6" xfId="2867" xr:uid="{00000000-0005-0000-0000-00005F010000}"/>
    <cellStyle name="Cálculo 3 3 8 4" xfId="1159" xr:uid="{00000000-0005-0000-0000-000060010000}"/>
    <cellStyle name="Cálculo 3 3 8 5" xfId="1635" xr:uid="{00000000-0005-0000-0000-000061010000}"/>
    <cellStyle name="Cálculo 3 3 8 6" xfId="2103" xr:uid="{00000000-0005-0000-0000-000062010000}"/>
    <cellStyle name="Cálculo 3 3 8 7" xfId="2555" xr:uid="{00000000-0005-0000-0000-000063010000}"/>
    <cellStyle name="Cálculo 3 3 9" xfId="304" xr:uid="{00000000-0005-0000-0000-000064010000}"/>
    <cellStyle name="Cálculo 3 3 9 2" xfId="461" xr:uid="{00000000-0005-0000-0000-000065010000}"/>
    <cellStyle name="Cálculo 3 3 9 2 2" xfId="833" xr:uid="{00000000-0005-0000-0000-000066010000}"/>
    <cellStyle name="Cálculo 3 3 9 2 3" xfId="1329" xr:uid="{00000000-0005-0000-0000-000067010000}"/>
    <cellStyle name="Cálculo 3 3 9 2 4" xfId="1805" xr:uid="{00000000-0005-0000-0000-000068010000}"/>
    <cellStyle name="Cálculo 3 3 9 2 5" xfId="2273" xr:uid="{00000000-0005-0000-0000-000069010000}"/>
    <cellStyle name="Cálculo 3 3 9 2 6" xfId="2725" xr:uid="{00000000-0005-0000-0000-00006A010000}"/>
    <cellStyle name="Cálculo 3 3 9 3" xfId="617" xr:uid="{00000000-0005-0000-0000-00006B010000}"/>
    <cellStyle name="Cálculo 3 3 9 3 2" xfId="989" xr:uid="{00000000-0005-0000-0000-00006C010000}"/>
    <cellStyle name="Cálculo 3 3 9 3 3" xfId="1485" xr:uid="{00000000-0005-0000-0000-00006D010000}"/>
    <cellStyle name="Cálculo 3 3 9 3 4" xfId="1961" xr:uid="{00000000-0005-0000-0000-00006E010000}"/>
    <cellStyle name="Cálculo 3 3 9 3 5" xfId="2429" xr:uid="{00000000-0005-0000-0000-00006F010000}"/>
    <cellStyle name="Cálculo 3 3 9 3 6" xfId="2881" xr:uid="{00000000-0005-0000-0000-000070010000}"/>
    <cellStyle name="Cálculo 3 3 9 4" xfId="680" xr:uid="{00000000-0005-0000-0000-000071010000}"/>
    <cellStyle name="Cálculo 3 3 9 5" xfId="1173" xr:uid="{00000000-0005-0000-0000-000072010000}"/>
    <cellStyle name="Cálculo 3 3 9 6" xfId="1649" xr:uid="{00000000-0005-0000-0000-000073010000}"/>
    <cellStyle name="Cálculo 3 3 9 7" xfId="2117" xr:uid="{00000000-0005-0000-0000-000074010000}"/>
    <cellStyle name="Cálculo 3 3 9 8" xfId="2569" xr:uid="{00000000-0005-0000-0000-000075010000}"/>
    <cellStyle name="Cálculo 3 4" xfId="648" xr:uid="{00000000-0005-0000-0000-000076010000}"/>
    <cellStyle name="Cálculo 3 5" xfId="1034" xr:uid="{00000000-0005-0000-0000-000077010000}"/>
    <cellStyle name="Célula de Verificação 2" xfId="52" xr:uid="{00000000-0005-0000-0000-000078010000}"/>
    <cellStyle name="Célula de Verificação 3" xfId="53" xr:uid="{00000000-0005-0000-0000-000079010000}"/>
    <cellStyle name="Célula Vinculada 2" xfId="54" xr:uid="{00000000-0005-0000-0000-00007A010000}"/>
    <cellStyle name="Célula Vinculada 3" xfId="55" xr:uid="{00000000-0005-0000-0000-00007B010000}"/>
    <cellStyle name="Ênfase1 2" xfId="56" xr:uid="{00000000-0005-0000-0000-00007C010000}"/>
    <cellStyle name="Ênfase1 3" xfId="57" xr:uid="{00000000-0005-0000-0000-00007D010000}"/>
    <cellStyle name="Ênfase2 2" xfId="58" xr:uid="{00000000-0005-0000-0000-00007E010000}"/>
    <cellStyle name="Ênfase2 3" xfId="59" xr:uid="{00000000-0005-0000-0000-00007F010000}"/>
    <cellStyle name="Ênfase3 2" xfId="60" xr:uid="{00000000-0005-0000-0000-000080010000}"/>
    <cellStyle name="Ênfase3 3" xfId="61" xr:uid="{00000000-0005-0000-0000-000081010000}"/>
    <cellStyle name="Ênfase4 2" xfId="62" xr:uid="{00000000-0005-0000-0000-000082010000}"/>
    <cellStyle name="Ênfase4 3" xfId="63" xr:uid="{00000000-0005-0000-0000-000083010000}"/>
    <cellStyle name="Ênfase5 2" xfId="64" xr:uid="{00000000-0005-0000-0000-000084010000}"/>
    <cellStyle name="Ênfase5 3" xfId="65" xr:uid="{00000000-0005-0000-0000-000085010000}"/>
    <cellStyle name="Ênfase6 2" xfId="66" xr:uid="{00000000-0005-0000-0000-000086010000}"/>
    <cellStyle name="Ênfase6 3" xfId="67" xr:uid="{00000000-0005-0000-0000-000087010000}"/>
    <cellStyle name="Entrada 2" xfId="68" xr:uid="{00000000-0005-0000-0000-000088010000}"/>
    <cellStyle name="Entrada 3" xfId="69" xr:uid="{00000000-0005-0000-0000-000089010000}"/>
    <cellStyle name="Entrada 3 2" xfId="179" xr:uid="{00000000-0005-0000-0000-00008A010000}"/>
    <cellStyle name="Entrada 3 2 10" xfId="336" xr:uid="{00000000-0005-0000-0000-00008B010000}"/>
    <cellStyle name="Entrada 3 2 10 2" xfId="708" xr:uid="{00000000-0005-0000-0000-00008C010000}"/>
    <cellStyle name="Entrada 3 2 10 3" xfId="1204" xr:uid="{00000000-0005-0000-0000-00008D010000}"/>
    <cellStyle name="Entrada 3 2 10 4" xfId="1680" xr:uid="{00000000-0005-0000-0000-00008E010000}"/>
    <cellStyle name="Entrada 3 2 10 5" xfId="2148" xr:uid="{00000000-0005-0000-0000-00008F010000}"/>
    <cellStyle name="Entrada 3 2 10 6" xfId="2600" xr:uid="{00000000-0005-0000-0000-000090010000}"/>
    <cellStyle name="Entrada 3 2 11" xfId="492" xr:uid="{00000000-0005-0000-0000-000091010000}"/>
    <cellStyle name="Entrada 3 2 11 2" xfId="864" xr:uid="{00000000-0005-0000-0000-000092010000}"/>
    <cellStyle name="Entrada 3 2 11 3" xfId="1360" xr:uid="{00000000-0005-0000-0000-000093010000}"/>
    <cellStyle name="Entrada 3 2 11 4" xfId="1836" xr:uid="{00000000-0005-0000-0000-000094010000}"/>
    <cellStyle name="Entrada 3 2 11 5" xfId="2304" xr:uid="{00000000-0005-0000-0000-000095010000}"/>
    <cellStyle name="Entrada 3 2 11 6" xfId="2756" xr:uid="{00000000-0005-0000-0000-000096010000}"/>
    <cellStyle name="Entrada 3 2 12" xfId="1524" xr:uid="{00000000-0005-0000-0000-000097010000}"/>
    <cellStyle name="Entrada 3 2 13" xfId="1992" xr:uid="{00000000-0005-0000-0000-000098010000}"/>
    <cellStyle name="Entrada 3 2 2" xfId="198" xr:uid="{00000000-0005-0000-0000-000099010000}"/>
    <cellStyle name="Entrada 3 2 2 2" xfId="355" xr:uid="{00000000-0005-0000-0000-00009A010000}"/>
    <cellStyle name="Entrada 3 2 2 2 2" xfId="727" xr:uid="{00000000-0005-0000-0000-00009B010000}"/>
    <cellStyle name="Entrada 3 2 2 2 3" xfId="1223" xr:uid="{00000000-0005-0000-0000-00009C010000}"/>
    <cellStyle name="Entrada 3 2 2 2 4" xfId="1699" xr:uid="{00000000-0005-0000-0000-00009D010000}"/>
    <cellStyle name="Entrada 3 2 2 2 5" xfId="2167" xr:uid="{00000000-0005-0000-0000-00009E010000}"/>
    <cellStyle name="Entrada 3 2 2 2 6" xfId="2619" xr:uid="{00000000-0005-0000-0000-00009F010000}"/>
    <cellStyle name="Entrada 3 2 2 3" xfId="511" xr:uid="{00000000-0005-0000-0000-0000A0010000}"/>
    <cellStyle name="Entrada 3 2 2 3 2" xfId="883" xr:uid="{00000000-0005-0000-0000-0000A1010000}"/>
    <cellStyle name="Entrada 3 2 2 3 3" xfId="1379" xr:uid="{00000000-0005-0000-0000-0000A2010000}"/>
    <cellStyle name="Entrada 3 2 2 3 4" xfId="1855" xr:uid="{00000000-0005-0000-0000-0000A3010000}"/>
    <cellStyle name="Entrada 3 2 2 3 5" xfId="2323" xr:uid="{00000000-0005-0000-0000-0000A4010000}"/>
    <cellStyle name="Entrada 3 2 2 3 6" xfId="2775" xr:uid="{00000000-0005-0000-0000-0000A5010000}"/>
    <cellStyle name="Entrada 3 2 2 4" xfId="1067" xr:uid="{00000000-0005-0000-0000-0000A6010000}"/>
    <cellStyle name="Entrada 3 2 2 5" xfId="1543" xr:uid="{00000000-0005-0000-0000-0000A7010000}"/>
    <cellStyle name="Entrada 3 2 2 6" xfId="2011" xr:uid="{00000000-0005-0000-0000-0000A8010000}"/>
    <cellStyle name="Entrada 3 2 2 7" xfId="2463" xr:uid="{00000000-0005-0000-0000-0000A9010000}"/>
    <cellStyle name="Entrada 3 2 3" xfId="214" xr:uid="{00000000-0005-0000-0000-0000AA010000}"/>
    <cellStyle name="Entrada 3 2 3 2" xfId="371" xr:uid="{00000000-0005-0000-0000-0000AB010000}"/>
    <cellStyle name="Entrada 3 2 3 2 2" xfId="743" xr:uid="{00000000-0005-0000-0000-0000AC010000}"/>
    <cellStyle name="Entrada 3 2 3 2 3" xfId="1239" xr:uid="{00000000-0005-0000-0000-0000AD010000}"/>
    <cellStyle name="Entrada 3 2 3 2 4" xfId="1715" xr:uid="{00000000-0005-0000-0000-0000AE010000}"/>
    <cellStyle name="Entrada 3 2 3 2 5" xfId="2183" xr:uid="{00000000-0005-0000-0000-0000AF010000}"/>
    <cellStyle name="Entrada 3 2 3 2 6" xfId="2635" xr:uid="{00000000-0005-0000-0000-0000B0010000}"/>
    <cellStyle name="Entrada 3 2 3 3" xfId="527" xr:uid="{00000000-0005-0000-0000-0000B1010000}"/>
    <cellStyle name="Entrada 3 2 3 3 2" xfId="899" xr:uid="{00000000-0005-0000-0000-0000B2010000}"/>
    <cellStyle name="Entrada 3 2 3 3 3" xfId="1395" xr:uid="{00000000-0005-0000-0000-0000B3010000}"/>
    <cellStyle name="Entrada 3 2 3 3 4" xfId="1871" xr:uid="{00000000-0005-0000-0000-0000B4010000}"/>
    <cellStyle name="Entrada 3 2 3 3 5" xfId="2339" xr:uid="{00000000-0005-0000-0000-0000B5010000}"/>
    <cellStyle name="Entrada 3 2 3 3 6" xfId="2791" xr:uid="{00000000-0005-0000-0000-0000B6010000}"/>
    <cellStyle name="Entrada 3 2 3 4" xfId="1083" xr:uid="{00000000-0005-0000-0000-0000B7010000}"/>
    <cellStyle name="Entrada 3 2 3 5" xfId="1559" xr:uid="{00000000-0005-0000-0000-0000B8010000}"/>
    <cellStyle name="Entrada 3 2 3 6" xfId="2027" xr:uid="{00000000-0005-0000-0000-0000B9010000}"/>
    <cellStyle name="Entrada 3 2 3 7" xfId="2479" xr:uid="{00000000-0005-0000-0000-0000BA010000}"/>
    <cellStyle name="Entrada 3 2 4" xfId="230" xr:uid="{00000000-0005-0000-0000-0000BB010000}"/>
    <cellStyle name="Entrada 3 2 4 2" xfId="387" xr:uid="{00000000-0005-0000-0000-0000BC010000}"/>
    <cellStyle name="Entrada 3 2 4 2 2" xfId="759" xr:uid="{00000000-0005-0000-0000-0000BD010000}"/>
    <cellStyle name="Entrada 3 2 4 2 3" xfId="1255" xr:uid="{00000000-0005-0000-0000-0000BE010000}"/>
    <cellStyle name="Entrada 3 2 4 2 4" xfId="1731" xr:uid="{00000000-0005-0000-0000-0000BF010000}"/>
    <cellStyle name="Entrada 3 2 4 2 5" xfId="2199" xr:uid="{00000000-0005-0000-0000-0000C0010000}"/>
    <cellStyle name="Entrada 3 2 4 2 6" xfId="2651" xr:uid="{00000000-0005-0000-0000-0000C1010000}"/>
    <cellStyle name="Entrada 3 2 4 3" xfId="543" xr:uid="{00000000-0005-0000-0000-0000C2010000}"/>
    <cellStyle name="Entrada 3 2 4 3 2" xfId="915" xr:uid="{00000000-0005-0000-0000-0000C3010000}"/>
    <cellStyle name="Entrada 3 2 4 3 3" xfId="1411" xr:uid="{00000000-0005-0000-0000-0000C4010000}"/>
    <cellStyle name="Entrada 3 2 4 3 4" xfId="1887" xr:uid="{00000000-0005-0000-0000-0000C5010000}"/>
    <cellStyle name="Entrada 3 2 4 3 5" xfId="2355" xr:uid="{00000000-0005-0000-0000-0000C6010000}"/>
    <cellStyle name="Entrada 3 2 4 3 6" xfId="2807" xr:uid="{00000000-0005-0000-0000-0000C7010000}"/>
    <cellStyle name="Entrada 3 2 4 4" xfId="1099" xr:uid="{00000000-0005-0000-0000-0000C8010000}"/>
    <cellStyle name="Entrada 3 2 4 5" xfId="1575" xr:uid="{00000000-0005-0000-0000-0000C9010000}"/>
    <cellStyle name="Entrada 3 2 4 6" xfId="2043" xr:uid="{00000000-0005-0000-0000-0000CA010000}"/>
    <cellStyle name="Entrada 3 2 4 7" xfId="2495" xr:uid="{00000000-0005-0000-0000-0000CB010000}"/>
    <cellStyle name="Entrada 3 2 5" xfId="246" xr:uid="{00000000-0005-0000-0000-0000CC010000}"/>
    <cellStyle name="Entrada 3 2 5 2" xfId="403" xr:uid="{00000000-0005-0000-0000-0000CD010000}"/>
    <cellStyle name="Entrada 3 2 5 2 2" xfId="775" xr:uid="{00000000-0005-0000-0000-0000CE010000}"/>
    <cellStyle name="Entrada 3 2 5 2 3" xfId="1271" xr:uid="{00000000-0005-0000-0000-0000CF010000}"/>
    <cellStyle name="Entrada 3 2 5 2 4" xfId="1747" xr:uid="{00000000-0005-0000-0000-0000D0010000}"/>
    <cellStyle name="Entrada 3 2 5 2 5" xfId="2215" xr:uid="{00000000-0005-0000-0000-0000D1010000}"/>
    <cellStyle name="Entrada 3 2 5 2 6" xfId="2667" xr:uid="{00000000-0005-0000-0000-0000D2010000}"/>
    <cellStyle name="Entrada 3 2 5 3" xfId="559" xr:uid="{00000000-0005-0000-0000-0000D3010000}"/>
    <cellStyle name="Entrada 3 2 5 3 2" xfId="931" xr:uid="{00000000-0005-0000-0000-0000D4010000}"/>
    <cellStyle name="Entrada 3 2 5 3 3" xfId="1427" xr:uid="{00000000-0005-0000-0000-0000D5010000}"/>
    <cellStyle name="Entrada 3 2 5 3 4" xfId="1903" xr:uid="{00000000-0005-0000-0000-0000D6010000}"/>
    <cellStyle name="Entrada 3 2 5 3 5" xfId="2371" xr:uid="{00000000-0005-0000-0000-0000D7010000}"/>
    <cellStyle name="Entrada 3 2 5 3 6" xfId="2823" xr:uid="{00000000-0005-0000-0000-0000D8010000}"/>
    <cellStyle name="Entrada 3 2 5 4" xfId="1115" xr:uid="{00000000-0005-0000-0000-0000D9010000}"/>
    <cellStyle name="Entrada 3 2 5 5" xfId="1591" xr:uid="{00000000-0005-0000-0000-0000DA010000}"/>
    <cellStyle name="Entrada 3 2 5 6" xfId="2059" xr:uid="{00000000-0005-0000-0000-0000DB010000}"/>
    <cellStyle name="Entrada 3 2 5 7" xfId="2511" xr:uid="{00000000-0005-0000-0000-0000DC010000}"/>
    <cellStyle name="Entrada 3 2 6" xfId="262" xr:uid="{00000000-0005-0000-0000-0000DD010000}"/>
    <cellStyle name="Entrada 3 2 6 2" xfId="419" xr:uid="{00000000-0005-0000-0000-0000DE010000}"/>
    <cellStyle name="Entrada 3 2 6 2 2" xfId="791" xr:uid="{00000000-0005-0000-0000-0000DF010000}"/>
    <cellStyle name="Entrada 3 2 6 2 3" xfId="1287" xr:uid="{00000000-0005-0000-0000-0000E0010000}"/>
    <cellStyle name="Entrada 3 2 6 2 4" xfId="1763" xr:uid="{00000000-0005-0000-0000-0000E1010000}"/>
    <cellStyle name="Entrada 3 2 6 2 5" xfId="2231" xr:uid="{00000000-0005-0000-0000-0000E2010000}"/>
    <cellStyle name="Entrada 3 2 6 2 6" xfId="2683" xr:uid="{00000000-0005-0000-0000-0000E3010000}"/>
    <cellStyle name="Entrada 3 2 6 3" xfId="575" xr:uid="{00000000-0005-0000-0000-0000E4010000}"/>
    <cellStyle name="Entrada 3 2 6 3 2" xfId="947" xr:uid="{00000000-0005-0000-0000-0000E5010000}"/>
    <cellStyle name="Entrada 3 2 6 3 3" xfId="1443" xr:uid="{00000000-0005-0000-0000-0000E6010000}"/>
    <cellStyle name="Entrada 3 2 6 3 4" xfId="1919" xr:uid="{00000000-0005-0000-0000-0000E7010000}"/>
    <cellStyle name="Entrada 3 2 6 3 5" xfId="2387" xr:uid="{00000000-0005-0000-0000-0000E8010000}"/>
    <cellStyle name="Entrada 3 2 6 3 6" xfId="2839" xr:uid="{00000000-0005-0000-0000-0000E9010000}"/>
    <cellStyle name="Entrada 3 2 6 4" xfId="1131" xr:uid="{00000000-0005-0000-0000-0000EA010000}"/>
    <cellStyle name="Entrada 3 2 6 5" xfId="1607" xr:uid="{00000000-0005-0000-0000-0000EB010000}"/>
    <cellStyle name="Entrada 3 2 6 6" xfId="2075" xr:uid="{00000000-0005-0000-0000-0000EC010000}"/>
    <cellStyle name="Entrada 3 2 6 7" xfId="2527" xr:uid="{00000000-0005-0000-0000-0000ED010000}"/>
    <cellStyle name="Entrada 3 2 7" xfId="278" xr:uid="{00000000-0005-0000-0000-0000EE010000}"/>
    <cellStyle name="Entrada 3 2 7 2" xfId="435" xr:uid="{00000000-0005-0000-0000-0000EF010000}"/>
    <cellStyle name="Entrada 3 2 7 2 2" xfId="807" xr:uid="{00000000-0005-0000-0000-0000F0010000}"/>
    <cellStyle name="Entrada 3 2 7 2 3" xfId="1303" xr:uid="{00000000-0005-0000-0000-0000F1010000}"/>
    <cellStyle name="Entrada 3 2 7 2 4" xfId="1779" xr:uid="{00000000-0005-0000-0000-0000F2010000}"/>
    <cellStyle name="Entrada 3 2 7 2 5" xfId="2247" xr:uid="{00000000-0005-0000-0000-0000F3010000}"/>
    <cellStyle name="Entrada 3 2 7 2 6" xfId="2699" xr:uid="{00000000-0005-0000-0000-0000F4010000}"/>
    <cellStyle name="Entrada 3 2 7 3" xfId="591" xr:uid="{00000000-0005-0000-0000-0000F5010000}"/>
    <cellStyle name="Entrada 3 2 7 3 2" xfId="963" xr:uid="{00000000-0005-0000-0000-0000F6010000}"/>
    <cellStyle name="Entrada 3 2 7 3 3" xfId="1459" xr:uid="{00000000-0005-0000-0000-0000F7010000}"/>
    <cellStyle name="Entrada 3 2 7 3 4" xfId="1935" xr:uid="{00000000-0005-0000-0000-0000F8010000}"/>
    <cellStyle name="Entrada 3 2 7 3 5" xfId="2403" xr:uid="{00000000-0005-0000-0000-0000F9010000}"/>
    <cellStyle name="Entrada 3 2 7 3 6" xfId="2855" xr:uid="{00000000-0005-0000-0000-0000FA010000}"/>
    <cellStyle name="Entrada 3 2 7 4" xfId="1147" xr:uid="{00000000-0005-0000-0000-0000FB010000}"/>
    <cellStyle name="Entrada 3 2 7 5" xfId="1623" xr:uid="{00000000-0005-0000-0000-0000FC010000}"/>
    <cellStyle name="Entrada 3 2 7 6" xfId="2091" xr:uid="{00000000-0005-0000-0000-0000FD010000}"/>
    <cellStyle name="Entrada 3 2 7 7" xfId="2543" xr:uid="{00000000-0005-0000-0000-0000FE010000}"/>
    <cellStyle name="Entrada 3 2 8" xfId="294" xr:uid="{00000000-0005-0000-0000-0000FF010000}"/>
    <cellStyle name="Entrada 3 2 8 2" xfId="451" xr:uid="{00000000-0005-0000-0000-000000020000}"/>
    <cellStyle name="Entrada 3 2 8 2 2" xfId="823" xr:uid="{00000000-0005-0000-0000-000001020000}"/>
    <cellStyle name="Entrada 3 2 8 2 3" xfId="1319" xr:uid="{00000000-0005-0000-0000-000002020000}"/>
    <cellStyle name="Entrada 3 2 8 2 4" xfId="1795" xr:uid="{00000000-0005-0000-0000-000003020000}"/>
    <cellStyle name="Entrada 3 2 8 2 5" xfId="2263" xr:uid="{00000000-0005-0000-0000-000004020000}"/>
    <cellStyle name="Entrada 3 2 8 2 6" xfId="2715" xr:uid="{00000000-0005-0000-0000-000005020000}"/>
    <cellStyle name="Entrada 3 2 8 3" xfId="607" xr:uid="{00000000-0005-0000-0000-000006020000}"/>
    <cellStyle name="Entrada 3 2 8 3 2" xfId="979" xr:uid="{00000000-0005-0000-0000-000007020000}"/>
    <cellStyle name="Entrada 3 2 8 3 3" xfId="1475" xr:uid="{00000000-0005-0000-0000-000008020000}"/>
    <cellStyle name="Entrada 3 2 8 3 4" xfId="1951" xr:uid="{00000000-0005-0000-0000-000009020000}"/>
    <cellStyle name="Entrada 3 2 8 3 5" xfId="2419" xr:uid="{00000000-0005-0000-0000-00000A020000}"/>
    <cellStyle name="Entrada 3 2 8 3 6" xfId="2871" xr:uid="{00000000-0005-0000-0000-00000B020000}"/>
    <cellStyle name="Entrada 3 2 8 4" xfId="1163" xr:uid="{00000000-0005-0000-0000-00000C020000}"/>
    <cellStyle name="Entrada 3 2 8 5" xfId="1639" xr:uid="{00000000-0005-0000-0000-00000D020000}"/>
    <cellStyle name="Entrada 3 2 8 6" xfId="2107" xr:uid="{00000000-0005-0000-0000-00000E020000}"/>
    <cellStyle name="Entrada 3 2 8 7" xfId="2559" xr:uid="{00000000-0005-0000-0000-00000F020000}"/>
    <cellStyle name="Entrada 3 2 9" xfId="319" xr:uid="{00000000-0005-0000-0000-000010020000}"/>
    <cellStyle name="Entrada 3 2 9 2" xfId="476" xr:uid="{00000000-0005-0000-0000-000011020000}"/>
    <cellStyle name="Entrada 3 2 9 2 2" xfId="848" xr:uid="{00000000-0005-0000-0000-000012020000}"/>
    <cellStyle name="Entrada 3 2 9 2 3" xfId="1344" xr:uid="{00000000-0005-0000-0000-000013020000}"/>
    <cellStyle name="Entrada 3 2 9 2 4" xfId="1820" xr:uid="{00000000-0005-0000-0000-000014020000}"/>
    <cellStyle name="Entrada 3 2 9 2 5" xfId="2288" xr:uid="{00000000-0005-0000-0000-000015020000}"/>
    <cellStyle name="Entrada 3 2 9 2 6" xfId="2740" xr:uid="{00000000-0005-0000-0000-000016020000}"/>
    <cellStyle name="Entrada 3 2 9 3" xfId="632" xr:uid="{00000000-0005-0000-0000-000017020000}"/>
    <cellStyle name="Entrada 3 2 9 3 2" xfId="1004" xr:uid="{00000000-0005-0000-0000-000018020000}"/>
    <cellStyle name="Entrada 3 2 9 3 3" xfId="1500" xr:uid="{00000000-0005-0000-0000-000019020000}"/>
    <cellStyle name="Entrada 3 2 9 3 4" xfId="1976" xr:uid="{00000000-0005-0000-0000-00001A020000}"/>
    <cellStyle name="Entrada 3 2 9 3 5" xfId="2444" xr:uid="{00000000-0005-0000-0000-00001B020000}"/>
    <cellStyle name="Entrada 3 2 9 3 6" xfId="2896" xr:uid="{00000000-0005-0000-0000-00001C020000}"/>
    <cellStyle name="Entrada 3 2 9 4" xfId="692" xr:uid="{00000000-0005-0000-0000-00001D020000}"/>
    <cellStyle name="Entrada 3 2 9 5" xfId="1188" xr:uid="{00000000-0005-0000-0000-00001E020000}"/>
    <cellStyle name="Entrada 3 2 9 6" xfId="1664" xr:uid="{00000000-0005-0000-0000-00001F020000}"/>
    <cellStyle name="Entrada 3 2 9 7" xfId="2132" xr:uid="{00000000-0005-0000-0000-000020020000}"/>
    <cellStyle name="Entrada 3 2 9 8" xfId="2584" xr:uid="{00000000-0005-0000-0000-000021020000}"/>
    <cellStyle name="Entrada 3 3" xfId="177" xr:uid="{00000000-0005-0000-0000-000022020000}"/>
    <cellStyle name="Entrada 3 3 10" xfId="317" xr:uid="{00000000-0005-0000-0000-000023020000}"/>
    <cellStyle name="Entrada 3 3 10 2" xfId="474" xr:uid="{00000000-0005-0000-0000-000024020000}"/>
    <cellStyle name="Entrada 3 3 10 2 2" xfId="846" xr:uid="{00000000-0005-0000-0000-000025020000}"/>
    <cellStyle name="Entrada 3 3 10 2 3" xfId="1342" xr:uid="{00000000-0005-0000-0000-000026020000}"/>
    <cellStyle name="Entrada 3 3 10 2 4" xfId="1818" xr:uid="{00000000-0005-0000-0000-000027020000}"/>
    <cellStyle name="Entrada 3 3 10 2 5" xfId="2286" xr:uid="{00000000-0005-0000-0000-000028020000}"/>
    <cellStyle name="Entrada 3 3 10 2 6" xfId="2738" xr:uid="{00000000-0005-0000-0000-000029020000}"/>
    <cellStyle name="Entrada 3 3 10 3" xfId="630" xr:uid="{00000000-0005-0000-0000-00002A020000}"/>
    <cellStyle name="Entrada 3 3 10 3 2" xfId="1002" xr:uid="{00000000-0005-0000-0000-00002B020000}"/>
    <cellStyle name="Entrada 3 3 10 3 3" xfId="1498" xr:uid="{00000000-0005-0000-0000-00002C020000}"/>
    <cellStyle name="Entrada 3 3 10 3 4" xfId="1974" xr:uid="{00000000-0005-0000-0000-00002D020000}"/>
    <cellStyle name="Entrada 3 3 10 3 5" xfId="2442" xr:uid="{00000000-0005-0000-0000-00002E020000}"/>
    <cellStyle name="Entrada 3 3 10 3 6" xfId="2894" xr:uid="{00000000-0005-0000-0000-00002F020000}"/>
    <cellStyle name="Entrada 3 3 10 4" xfId="690" xr:uid="{00000000-0005-0000-0000-000030020000}"/>
    <cellStyle name="Entrada 3 3 10 5" xfId="1186" xr:uid="{00000000-0005-0000-0000-000031020000}"/>
    <cellStyle name="Entrada 3 3 10 6" xfId="1662" xr:uid="{00000000-0005-0000-0000-000032020000}"/>
    <cellStyle name="Entrada 3 3 10 7" xfId="2130" xr:uid="{00000000-0005-0000-0000-000033020000}"/>
    <cellStyle name="Entrada 3 3 10 8" xfId="2582" xr:uid="{00000000-0005-0000-0000-000034020000}"/>
    <cellStyle name="Entrada 3 3 11" xfId="334" xr:uid="{00000000-0005-0000-0000-000035020000}"/>
    <cellStyle name="Entrada 3 3 11 2" xfId="706" xr:uid="{00000000-0005-0000-0000-000036020000}"/>
    <cellStyle name="Entrada 3 3 11 3" xfId="1202" xr:uid="{00000000-0005-0000-0000-000037020000}"/>
    <cellStyle name="Entrada 3 3 11 4" xfId="1678" xr:uid="{00000000-0005-0000-0000-000038020000}"/>
    <cellStyle name="Entrada 3 3 11 5" xfId="2146" xr:uid="{00000000-0005-0000-0000-000039020000}"/>
    <cellStyle name="Entrada 3 3 11 6" xfId="2598" xr:uid="{00000000-0005-0000-0000-00003A020000}"/>
    <cellStyle name="Entrada 3 3 12" xfId="490" xr:uid="{00000000-0005-0000-0000-00003B020000}"/>
    <cellStyle name="Entrada 3 3 12 2" xfId="862" xr:uid="{00000000-0005-0000-0000-00003C020000}"/>
    <cellStyle name="Entrada 3 3 12 3" xfId="1358" xr:uid="{00000000-0005-0000-0000-00003D020000}"/>
    <cellStyle name="Entrada 3 3 12 4" xfId="1834" xr:uid="{00000000-0005-0000-0000-00003E020000}"/>
    <cellStyle name="Entrada 3 3 12 5" xfId="2302" xr:uid="{00000000-0005-0000-0000-00003F020000}"/>
    <cellStyle name="Entrada 3 3 12 6" xfId="2754" xr:uid="{00000000-0005-0000-0000-000040020000}"/>
    <cellStyle name="Entrada 3 3 13" xfId="1522" xr:uid="{00000000-0005-0000-0000-000041020000}"/>
    <cellStyle name="Entrada 3 3 14" xfId="1990" xr:uid="{00000000-0005-0000-0000-000042020000}"/>
    <cellStyle name="Entrada 3 3 2" xfId="196" xr:uid="{00000000-0005-0000-0000-000043020000}"/>
    <cellStyle name="Entrada 3 3 2 2" xfId="353" xr:uid="{00000000-0005-0000-0000-000044020000}"/>
    <cellStyle name="Entrada 3 3 2 2 2" xfId="725" xr:uid="{00000000-0005-0000-0000-000045020000}"/>
    <cellStyle name="Entrada 3 3 2 2 3" xfId="1221" xr:uid="{00000000-0005-0000-0000-000046020000}"/>
    <cellStyle name="Entrada 3 3 2 2 4" xfId="1697" xr:uid="{00000000-0005-0000-0000-000047020000}"/>
    <cellStyle name="Entrada 3 3 2 2 5" xfId="2165" xr:uid="{00000000-0005-0000-0000-000048020000}"/>
    <cellStyle name="Entrada 3 3 2 2 6" xfId="2617" xr:uid="{00000000-0005-0000-0000-000049020000}"/>
    <cellStyle name="Entrada 3 3 2 3" xfId="509" xr:uid="{00000000-0005-0000-0000-00004A020000}"/>
    <cellStyle name="Entrada 3 3 2 3 2" xfId="881" xr:uid="{00000000-0005-0000-0000-00004B020000}"/>
    <cellStyle name="Entrada 3 3 2 3 3" xfId="1377" xr:uid="{00000000-0005-0000-0000-00004C020000}"/>
    <cellStyle name="Entrada 3 3 2 3 4" xfId="1853" xr:uid="{00000000-0005-0000-0000-00004D020000}"/>
    <cellStyle name="Entrada 3 3 2 3 5" xfId="2321" xr:uid="{00000000-0005-0000-0000-00004E020000}"/>
    <cellStyle name="Entrada 3 3 2 3 6" xfId="2773" xr:uid="{00000000-0005-0000-0000-00004F020000}"/>
    <cellStyle name="Entrada 3 3 2 4" xfId="1065" xr:uid="{00000000-0005-0000-0000-000050020000}"/>
    <cellStyle name="Entrada 3 3 2 5" xfId="1541" xr:uid="{00000000-0005-0000-0000-000051020000}"/>
    <cellStyle name="Entrada 3 3 2 6" xfId="2009" xr:uid="{00000000-0005-0000-0000-000052020000}"/>
    <cellStyle name="Entrada 3 3 2 7" xfId="2461" xr:uid="{00000000-0005-0000-0000-000053020000}"/>
    <cellStyle name="Entrada 3 3 3" xfId="212" xr:uid="{00000000-0005-0000-0000-000054020000}"/>
    <cellStyle name="Entrada 3 3 3 2" xfId="369" xr:uid="{00000000-0005-0000-0000-000055020000}"/>
    <cellStyle name="Entrada 3 3 3 2 2" xfId="741" xr:uid="{00000000-0005-0000-0000-000056020000}"/>
    <cellStyle name="Entrada 3 3 3 2 3" xfId="1237" xr:uid="{00000000-0005-0000-0000-000057020000}"/>
    <cellStyle name="Entrada 3 3 3 2 4" xfId="1713" xr:uid="{00000000-0005-0000-0000-000058020000}"/>
    <cellStyle name="Entrada 3 3 3 2 5" xfId="2181" xr:uid="{00000000-0005-0000-0000-000059020000}"/>
    <cellStyle name="Entrada 3 3 3 2 6" xfId="2633" xr:uid="{00000000-0005-0000-0000-00005A020000}"/>
    <cellStyle name="Entrada 3 3 3 3" xfId="525" xr:uid="{00000000-0005-0000-0000-00005B020000}"/>
    <cellStyle name="Entrada 3 3 3 3 2" xfId="897" xr:uid="{00000000-0005-0000-0000-00005C020000}"/>
    <cellStyle name="Entrada 3 3 3 3 3" xfId="1393" xr:uid="{00000000-0005-0000-0000-00005D020000}"/>
    <cellStyle name="Entrada 3 3 3 3 4" xfId="1869" xr:uid="{00000000-0005-0000-0000-00005E020000}"/>
    <cellStyle name="Entrada 3 3 3 3 5" xfId="2337" xr:uid="{00000000-0005-0000-0000-00005F020000}"/>
    <cellStyle name="Entrada 3 3 3 3 6" xfId="2789" xr:uid="{00000000-0005-0000-0000-000060020000}"/>
    <cellStyle name="Entrada 3 3 3 4" xfId="1081" xr:uid="{00000000-0005-0000-0000-000061020000}"/>
    <cellStyle name="Entrada 3 3 3 5" xfId="1557" xr:uid="{00000000-0005-0000-0000-000062020000}"/>
    <cellStyle name="Entrada 3 3 3 6" xfId="2025" xr:uid="{00000000-0005-0000-0000-000063020000}"/>
    <cellStyle name="Entrada 3 3 3 7" xfId="2477" xr:uid="{00000000-0005-0000-0000-000064020000}"/>
    <cellStyle name="Entrada 3 3 4" xfId="228" xr:uid="{00000000-0005-0000-0000-000065020000}"/>
    <cellStyle name="Entrada 3 3 4 2" xfId="385" xr:uid="{00000000-0005-0000-0000-000066020000}"/>
    <cellStyle name="Entrada 3 3 4 2 2" xfId="757" xr:uid="{00000000-0005-0000-0000-000067020000}"/>
    <cellStyle name="Entrada 3 3 4 2 3" xfId="1253" xr:uid="{00000000-0005-0000-0000-000068020000}"/>
    <cellStyle name="Entrada 3 3 4 2 4" xfId="1729" xr:uid="{00000000-0005-0000-0000-000069020000}"/>
    <cellStyle name="Entrada 3 3 4 2 5" xfId="2197" xr:uid="{00000000-0005-0000-0000-00006A020000}"/>
    <cellStyle name="Entrada 3 3 4 2 6" xfId="2649" xr:uid="{00000000-0005-0000-0000-00006B020000}"/>
    <cellStyle name="Entrada 3 3 4 3" xfId="541" xr:uid="{00000000-0005-0000-0000-00006C020000}"/>
    <cellStyle name="Entrada 3 3 4 3 2" xfId="913" xr:uid="{00000000-0005-0000-0000-00006D020000}"/>
    <cellStyle name="Entrada 3 3 4 3 3" xfId="1409" xr:uid="{00000000-0005-0000-0000-00006E020000}"/>
    <cellStyle name="Entrada 3 3 4 3 4" xfId="1885" xr:uid="{00000000-0005-0000-0000-00006F020000}"/>
    <cellStyle name="Entrada 3 3 4 3 5" xfId="2353" xr:uid="{00000000-0005-0000-0000-000070020000}"/>
    <cellStyle name="Entrada 3 3 4 3 6" xfId="2805" xr:uid="{00000000-0005-0000-0000-000071020000}"/>
    <cellStyle name="Entrada 3 3 4 4" xfId="1097" xr:uid="{00000000-0005-0000-0000-000072020000}"/>
    <cellStyle name="Entrada 3 3 4 5" xfId="1573" xr:uid="{00000000-0005-0000-0000-000073020000}"/>
    <cellStyle name="Entrada 3 3 4 6" xfId="2041" xr:uid="{00000000-0005-0000-0000-000074020000}"/>
    <cellStyle name="Entrada 3 3 4 7" xfId="2493" xr:uid="{00000000-0005-0000-0000-000075020000}"/>
    <cellStyle name="Entrada 3 3 5" xfId="244" xr:uid="{00000000-0005-0000-0000-000076020000}"/>
    <cellStyle name="Entrada 3 3 5 2" xfId="401" xr:uid="{00000000-0005-0000-0000-000077020000}"/>
    <cellStyle name="Entrada 3 3 5 2 2" xfId="773" xr:uid="{00000000-0005-0000-0000-000078020000}"/>
    <cellStyle name="Entrada 3 3 5 2 3" xfId="1269" xr:uid="{00000000-0005-0000-0000-000079020000}"/>
    <cellStyle name="Entrada 3 3 5 2 4" xfId="1745" xr:uid="{00000000-0005-0000-0000-00007A020000}"/>
    <cellStyle name="Entrada 3 3 5 2 5" xfId="2213" xr:uid="{00000000-0005-0000-0000-00007B020000}"/>
    <cellStyle name="Entrada 3 3 5 2 6" xfId="2665" xr:uid="{00000000-0005-0000-0000-00007C020000}"/>
    <cellStyle name="Entrada 3 3 5 3" xfId="557" xr:uid="{00000000-0005-0000-0000-00007D020000}"/>
    <cellStyle name="Entrada 3 3 5 3 2" xfId="929" xr:uid="{00000000-0005-0000-0000-00007E020000}"/>
    <cellStyle name="Entrada 3 3 5 3 3" xfId="1425" xr:uid="{00000000-0005-0000-0000-00007F020000}"/>
    <cellStyle name="Entrada 3 3 5 3 4" xfId="1901" xr:uid="{00000000-0005-0000-0000-000080020000}"/>
    <cellStyle name="Entrada 3 3 5 3 5" xfId="2369" xr:uid="{00000000-0005-0000-0000-000081020000}"/>
    <cellStyle name="Entrada 3 3 5 3 6" xfId="2821" xr:uid="{00000000-0005-0000-0000-000082020000}"/>
    <cellStyle name="Entrada 3 3 5 4" xfId="1113" xr:uid="{00000000-0005-0000-0000-000083020000}"/>
    <cellStyle name="Entrada 3 3 5 5" xfId="1589" xr:uid="{00000000-0005-0000-0000-000084020000}"/>
    <cellStyle name="Entrada 3 3 5 6" xfId="2057" xr:uid="{00000000-0005-0000-0000-000085020000}"/>
    <cellStyle name="Entrada 3 3 5 7" xfId="2509" xr:uid="{00000000-0005-0000-0000-000086020000}"/>
    <cellStyle name="Entrada 3 3 6" xfId="260" xr:uid="{00000000-0005-0000-0000-000087020000}"/>
    <cellStyle name="Entrada 3 3 6 2" xfId="417" xr:uid="{00000000-0005-0000-0000-000088020000}"/>
    <cellStyle name="Entrada 3 3 6 2 2" xfId="789" xr:uid="{00000000-0005-0000-0000-000089020000}"/>
    <cellStyle name="Entrada 3 3 6 2 3" xfId="1285" xr:uid="{00000000-0005-0000-0000-00008A020000}"/>
    <cellStyle name="Entrada 3 3 6 2 4" xfId="1761" xr:uid="{00000000-0005-0000-0000-00008B020000}"/>
    <cellStyle name="Entrada 3 3 6 2 5" xfId="2229" xr:uid="{00000000-0005-0000-0000-00008C020000}"/>
    <cellStyle name="Entrada 3 3 6 2 6" xfId="2681" xr:uid="{00000000-0005-0000-0000-00008D020000}"/>
    <cellStyle name="Entrada 3 3 6 3" xfId="573" xr:uid="{00000000-0005-0000-0000-00008E020000}"/>
    <cellStyle name="Entrada 3 3 6 3 2" xfId="945" xr:uid="{00000000-0005-0000-0000-00008F020000}"/>
    <cellStyle name="Entrada 3 3 6 3 3" xfId="1441" xr:uid="{00000000-0005-0000-0000-000090020000}"/>
    <cellStyle name="Entrada 3 3 6 3 4" xfId="1917" xr:uid="{00000000-0005-0000-0000-000091020000}"/>
    <cellStyle name="Entrada 3 3 6 3 5" xfId="2385" xr:uid="{00000000-0005-0000-0000-000092020000}"/>
    <cellStyle name="Entrada 3 3 6 3 6" xfId="2837" xr:uid="{00000000-0005-0000-0000-000093020000}"/>
    <cellStyle name="Entrada 3 3 6 4" xfId="1129" xr:uid="{00000000-0005-0000-0000-000094020000}"/>
    <cellStyle name="Entrada 3 3 6 5" xfId="1605" xr:uid="{00000000-0005-0000-0000-000095020000}"/>
    <cellStyle name="Entrada 3 3 6 6" xfId="2073" xr:uid="{00000000-0005-0000-0000-000096020000}"/>
    <cellStyle name="Entrada 3 3 6 7" xfId="2525" xr:uid="{00000000-0005-0000-0000-000097020000}"/>
    <cellStyle name="Entrada 3 3 7" xfId="276" xr:uid="{00000000-0005-0000-0000-000098020000}"/>
    <cellStyle name="Entrada 3 3 7 2" xfId="433" xr:uid="{00000000-0005-0000-0000-000099020000}"/>
    <cellStyle name="Entrada 3 3 7 2 2" xfId="805" xr:uid="{00000000-0005-0000-0000-00009A020000}"/>
    <cellStyle name="Entrada 3 3 7 2 3" xfId="1301" xr:uid="{00000000-0005-0000-0000-00009B020000}"/>
    <cellStyle name="Entrada 3 3 7 2 4" xfId="1777" xr:uid="{00000000-0005-0000-0000-00009C020000}"/>
    <cellStyle name="Entrada 3 3 7 2 5" xfId="2245" xr:uid="{00000000-0005-0000-0000-00009D020000}"/>
    <cellStyle name="Entrada 3 3 7 2 6" xfId="2697" xr:uid="{00000000-0005-0000-0000-00009E020000}"/>
    <cellStyle name="Entrada 3 3 7 3" xfId="589" xr:uid="{00000000-0005-0000-0000-00009F020000}"/>
    <cellStyle name="Entrada 3 3 7 3 2" xfId="961" xr:uid="{00000000-0005-0000-0000-0000A0020000}"/>
    <cellStyle name="Entrada 3 3 7 3 3" xfId="1457" xr:uid="{00000000-0005-0000-0000-0000A1020000}"/>
    <cellStyle name="Entrada 3 3 7 3 4" xfId="1933" xr:uid="{00000000-0005-0000-0000-0000A2020000}"/>
    <cellStyle name="Entrada 3 3 7 3 5" xfId="2401" xr:uid="{00000000-0005-0000-0000-0000A3020000}"/>
    <cellStyle name="Entrada 3 3 7 3 6" xfId="2853" xr:uid="{00000000-0005-0000-0000-0000A4020000}"/>
    <cellStyle name="Entrada 3 3 7 4" xfId="1145" xr:uid="{00000000-0005-0000-0000-0000A5020000}"/>
    <cellStyle name="Entrada 3 3 7 5" xfId="1621" xr:uid="{00000000-0005-0000-0000-0000A6020000}"/>
    <cellStyle name="Entrada 3 3 7 6" xfId="2089" xr:uid="{00000000-0005-0000-0000-0000A7020000}"/>
    <cellStyle name="Entrada 3 3 7 7" xfId="2541" xr:uid="{00000000-0005-0000-0000-0000A8020000}"/>
    <cellStyle name="Entrada 3 3 8" xfId="292" xr:uid="{00000000-0005-0000-0000-0000A9020000}"/>
    <cellStyle name="Entrada 3 3 8 2" xfId="449" xr:uid="{00000000-0005-0000-0000-0000AA020000}"/>
    <cellStyle name="Entrada 3 3 8 2 2" xfId="821" xr:uid="{00000000-0005-0000-0000-0000AB020000}"/>
    <cellStyle name="Entrada 3 3 8 2 3" xfId="1317" xr:uid="{00000000-0005-0000-0000-0000AC020000}"/>
    <cellStyle name="Entrada 3 3 8 2 4" xfId="1793" xr:uid="{00000000-0005-0000-0000-0000AD020000}"/>
    <cellStyle name="Entrada 3 3 8 2 5" xfId="2261" xr:uid="{00000000-0005-0000-0000-0000AE020000}"/>
    <cellStyle name="Entrada 3 3 8 2 6" xfId="2713" xr:uid="{00000000-0005-0000-0000-0000AF020000}"/>
    <cellStyle name="Entrada 3 3 8 3" xfId="605" xr:uid="{00000000-0005-0000-0000-0000B0020000}"/>
    <cellStyle name="Entrada 3 3 8 3 2" xfId="977" xr:uid="{00000000-0005-0000-0000-0000B1020000}"/>
    <cellStyle name="Entrada 3 3 8 3 3" xfId="1473" xr:uid="{00000000-0005-0000-0000-0000B2020000}"/>
    <cellStyle name="Entrada 3 3 8 3 4" xfId="1949" xr:uid="{00000000-0005-0000-0000-0000B3020000}"/>
    <cellStyle name="Entrada 3 3 8 3 5" xfId="2417" xr:uid="{00000000-0005-0000-0000-0000B4020000}"/>
    <cellStyle name="Entrada 3 3 8 3 6" xfId="2869" xr:uid="{00000000-0005-0000-0000-0000B5020000}"/>
    <cellStyle name="Entrada 3 3 8 4" xfId="1161" xr:uid="{00000000-0005-0000-0000-0000B6020000}"/>
    <cellStyle name="Entrada 3 3 8 5" xfId="1637" xr:uid="{00000000-0005-0000-0000-0000B7020000}"/>
    <cellStyle name="Entrada 3 3 8 6" xfId="2105" xr:uid="{00000000-0005-0000-0000-0000B8020000}"/>
    <cellStyle name="Entrada 3 3 8 7" xfId="2557" xr:uid="{00000000-0005-0000-0000-0000B9020000}"/>
    <cellStyle name="Entrada 3 3 9" xfId="306" xr:uid="{00000000-0005-0000-0000-0000BA020000}"/>
    <cellStyle name="Entrada 3 3 9 2" xfId="463" xr:uid="{00000000-0005-0000-0000-0000BB020000}"/>
    <cellStyle name="Entrada 3 3 9 2 2" xfId="835" xr:uid="{00000000-0005-0000-0000-0000BC020000}"/>
    <cellStyle name="Entrada 3 3 9 2 3" xfId="1331" xr:uid="{00000000-0005-0000-0000-0000BD020000}"/>
    <cellStyle name="Entrada 3 3 9 2 4" xfId="1807" xr:uid="{00000000-0005-0000-0000-0000BE020000}"/>
    <cellStyle name="Entrada 3 3 9 2 5" xfId="2275" xr:uid="{00000000-0005-0000-0000-0000BF020000}"/>
    <cellStyle name="Entrada 3 3 9 2 6" xfId="2727" xr:uid="{00000000-0005-0000-0000-0000C0020000}"/>
    <cellStyle name="Entrada 3 3 9 3" xfId="619" xr:uid="{00000000-0005-0000-0000-0000C1020000}"/>
    <cellStyle name="Entrada 3 3 9 3 2" xfId="991" xr:uid="{00000000-0005-0000-0000-0000C2020000}"/>
    <cellStyle name="Entrada 3 3 9 3 3" xfId="1487" xr:uid="{00000000-0005-0000-0000-0000C3020000}"/>
    <cellStyle name="Entrada 3 3 9 3 4" xfId="1963" xr:uid="{00000000-0005-0000-0000-0000C4020000}"/>
    <cellStyle name="Entrada 3 3 9 3 5" xfId="2431" xr:uid="{00000000-0005-0000-0000-0000C5020000}"/>
    <cellStyle name="Entrada 3 3 9 3 6" xfId="2883" xr:uid="{00000000-0005-0000-0000-0000C6020000}"/>
    <cellStyle name="Entrada 3 3 9 4" xfId="681" xr:uid="{00000000-0005-0000-0000-0000C7020000}"/>
    <cellStyle name="Entrada 3 3 9 5" xfId="1175" xr:uid="{00000000-0005-0000-0000-0000C8020000}"/>
    <cellStyle name="Entrada 3 3 9 6" xfId="1651" xr:uid="{00000000-0005-0000-0000-0000C9020000}"/>
    <cellStyle name="Entrada 3 3 9 7" xfId="2119" xr:uid="{00000000-0005-0000-0000-0000CA020000}"/>
    <cellStyle name="Entrada 3 3 9 8" xfId="2571" xr:uid="{00000000-0005-0000-0000-0000CB020000}"/>
    <cellStyle name="Entrada 3 4" xfId="649" xr:uid="{00000000-0005-0000-0000-0000CC020000}"/>
    <cellStyle name="Entrada 3 5" xfId="1031" xr:uid="{00000000-0005-0000-0000-0000CD020000}"/>
    <cellStyle name="Incorreto 2" xfId="70" xr:uid="{00000000-0005-0000-0000-0000CE020000}"/>
    <cellStyle name="Incorreto 3" xfId="71" xr:uid="{00000000-0005-0000-0000-0000CF020000}"/>
    <cellStyle name="Indefinido" xfId="72" xr:uid="{00000000-0005-0000-0000-0000D0020000}"/>
    <cellStyle name="Moeda" xfId="1" builtinId="4"/>
    <cellStyle name="Moeda 2" xfId="74" xr:uid="{00000000-0005-0000-0000-0000D2020000}"/>
    <cellStyle name="Moeda 2 2" xfId="75" xr:uid="{00000000-0005-0000-0000-0000D3020000}"/>
    <cellStyle name="Moeda 2 2 2" xfId="76" xr:uid="{00000000-0005-0000-0000-0000D4020000}"/>
    <cellStyle name="Moeda 2 2 3" xfId="641" xr:uid="{00000000-0005-0000-0000-0000D5020000}"/>
    <cellStyle name="Moeda 2 2 3 2" xfId="1509" xr:uid="{00000000-0005-0000-0000-0000D6020000}"/>
    <cellStyle name="Moeda 2 3" xfId="77" xr:uid="{00000000-0005-0000-0000-0000D7020000}"/>
    <cellStyle name="Moeda 2 4" xfId="78" xr:uid="{00000000-0005-0000-0000-0000D8020000}"/>
    <cellStyle name="Moeda 3" xfId="79" xr:uid="{00000000-0005-0000-0000-0000D9020000}"/>
    <cellStyle name="Moeda 3 2" xfId="1030" xr:uid="{00000000-0005-0000-0000-0000DA020000}"/>
    <cellStyle name="Moeda 4" xfId="80" xr:uid="{00000000-0005-0000-0000-0000DB020000}"/>
    <cellStyle name="Moeda 5" xfId="73" xr:uid="{00000000-0005-0000-0000-0000DC020000}"/>
    <cellStyle name="Moeda 6" xfId="165" xr:uid="{00000000-0005-0000-0000-0000DD020000}"/>
    <cellStyle name="Moeda 7" xfId="81" xr:uid="{00000000-0005-0000-0000-0000DE020000}"/>
    <cellStyle name="Moeda 8" xfId="1055" xr:uid="{00000000-0005-0000-0000-0000DF020000}"/>
    <cellStyle name="Neutra 2" xfId="82" xr:uid="{00000000-0005-0000-0000-0000E0020000}"/>
    <cellStyle name="Neutra 3" xfId="83" xr:uid="{00000000-0005-0000-0000-0000E1020000}"/>
    <cellStyle name="Normal" xfId="0" builtinId="0"/>
    <cellStyle name="Normal 10" xfId="160" xr:uid="{00000000-0005-0000-0000-0000E3020000}"/>
    <cellStyle name="Normal 10 2" xfId="2910" xr:uid="{00000000-0005-0000-0000-0000E4020000}"/>
    <cellStyle name="Normal 10 2 5" xfId="2979" xr:uid="{38917D27-06F6-4A3A-A711-D46A91B1BBC7}"/>
    <cellStyle name="Normal 10 3" xfId="2911" xr:uid="{00000000-0005-0000-0000-0000E5020000}"/>
    <cellStyle name="Normal 10 4" xfId="2912" xr:uid="{00000000-0005-0000-0000-0000E6020000}"/>
    <cellStyle name="Normal 11" xfId="84" xr:uid="{00000000-0005-0000-0000-0000E7020000}"/>
    <cellStyle name="Normal 11 2" xfId="167" xr:uid="{00000000-0005-0000-0000-0000E8020000}"/>
    <cellStyle name="Normal 11 2 2" xfId="2913" xr:uid="{00000000-0005-0000-0000-0000E9020000}"/>
    <cellStyle name="Normal 11 3" xfId="2914" xr:uid="{00000000-0005-0000-0000-0000EA020000}"/>
    <cellStyle name="Normal 11 4" xfId="2915" xr:uid="{00000000-0005-0000-0000-0000EB020000}"/>
    <cellStyle name="Normal 12" xfId="162" xr:uid="{00000000-0005-0000-0000-0000EC020000}"/>
    <cellStyle name="Normal 12 2" xfId="642" xr:uid="{00000000-0005-0000-0000-0000ED020000}"/>
    <cellStyle name="Normal 12 2 2" xfId="1510" xr:uid="{00000000-0005-0000-0000-0000EE020000}"/>
    <cellStyle name="Normal 12 2 3" xfId="2916" xr:uid="{00000000-0005-0000-0000-0000EF020000}"/>
    <cellStyle name="Normal 12 3" xfId="2917" xr:uid="{00000000-0005-0000-0000-0000F0020000}"/>
    <cellStyle name="Normal 12 4" xfId="2918" xr:uid="{00000000-0005-0000-0000-0000F1020000}"/>
    <cellStyle name="Normal 13" xfId="164" xr:uid="{00000000-0005-0000-0000-0000F2020000}"/>
    <cellStyle name="Normal 13 2" xfId="2919" xr:uid="{00000000-0005-0000-0000-0000F3020000}"/>
    <cellStyle name="Normal 13 3" xfId="2920" xr:uid="{00000000-0005-0000-0000-0000F4020000}"/>
    <cellStyle name="Normal 13 4" xfId="2921" xr:uid="{00000000-0005-0000-0000-0000F5020000}"/>
    <cellStyle name="Normal 14" xfId="169" xr:uid="{00000000-0005-0000-0000-0000F6020000}"/>
    <cellStyle name="Normal 14 2" xfId="328" xr:uid="{00000000-0005-0000-0000-0000F7020000}"/>
    <cellStyle name="Normal 14 3" xfId="2922" xr:uid="{00000000-0005-0000-0000-0000F8020000}"/>
    <cellStyle name="Normal 14 4" xfId="2923" xr:uid="{00000000-0005-0000-0000-0000F9020000}"/>
    <cellStyle name="Normal 15" xfId="9" xr:uid="{00000000-0005-0000-0000-0000FA020000}"/>
    <cellStyle name="Normal 15 2" xfId="1515" xr:uid="{00000000-0005-0000-0000-0000FB020000}"/>
    <cellStyle name="Normal 15 2 2" xfId="2924" xr:uid="{00000000-0005-0000-0000-0000FC020000}"/>
    <cellStyle name="Normal 15 3" xfId="2925" xr:uid="{00000000-0005-0000-0000-0000FD020000}"/>
    <cellStyle name="Normal 15 4" xfId="2926" xr:uid="{00000000-0005-0000-0000-0000FE020000}"/>
    <cellStyle name="Normal 16" xfId="3" xr:uid="{00000000-0005-0000-0000-0000FF020000}"/>
    <cellStyle name="Normal 16 2" xfId="2927" xr:uid="{00000000-0005-0000-0000-000000030000}"/>
    <cellStyle name="Normal 16 3" xfId="2928" xr:uid="{00000000-0005-0000-0000-000001030000}"/>
    <cellStyle name="Normal 16 4" xfId="2929" xr:uid="{00000000-0005-0000-0000-000002030000}"/>
    <cellStyle name="Normal 17" xfId="4" xr:uid="{00000000-0005-0000-0000-000003030000}"/>
    <cellStyle name="Normal 17 2" xfId="645" xr:uid="{00000000-0005-0000-0000-000004030000}"/>
    <cellStyle name="Normal 17 2 2" xfId="1512" xr:uid="{00000000-0005-0000-0000-000005030000}"/>
    <cellStyle name="Normal 17 2 3" xfId="2930" xr:uid="{00000000-0005-0000-0000-000006030000}"/>
    <cellStyle name="Normal 17 3" xfId="2931" xr:uid="{00000000-0005-0000-0000-000007030000}"/>
    <cellStyle name="Normal 17 4" xfId="2932" xr:uid="{00000000-0005-0000-0000-000008030000}"/>
    <cellStyle name="Normal 18" xfId="1013" xr:uid="{00000000-0005-0000-0000-000009030000}"/>
    <cellStyle name="Normal 18 2" xfId="2933" xr:uid="{00000000-0005-0000-0000-00000A030000}"/>
    <cellStyle name="Normal 18 3" xfId="2934" xr:uid="{00000000-0005-0000-0000-00000B030000}"/>
    <cellStyle name="Normal 18 4" xfId="2935" xr:uid="{00000000-0005-0000-0000-00000C030000}"/>
    <cellStyle name="Normal 19" xfId="2905" xr:uid="{00000000-0005-0000-0000-00000D030000}"/>
    <cellStyle name="Normal 19 2" xfId="2936" xr:uid="{00000000-0005-0000-0000-00000E030000}"/>
    <cellStyle name="Normal 19 3" xfId="2937" xr:uid="{00000000-0005-0000-0000-00000F030000}"/>
    <cellStyle name="Normal 19 4" xfId="2938" xr:uid="{00000000-0005-0000-0000-000010030000}"/>
    <cellStyle name="Normal 2" xfId="5" xr:uid="{00000000-0005-0000-0000-000011030000}"/>
    <cellStyle name="Normal 2 10" xfId="2939" xr:uid="{00000000-0005-0000-0000-000012030000}"/>
    <cellStyle name="Normal 2 11" xfId="2940" xr:uid="{00000000-0005-0000-0000-000013030000}"/>
    <cellStyle name="Normal 2 12" xfId="2941" xr:uid="{00000000-0005-0000-0000-000014030000}"/>
    <cellStyle name="Normal 2 13" xfId="2942" xr:uid="{00000000-0005-0000-0000-000015030000}"/>
    <cellStyle name="Normal 2 14" xfId="2943" xr:uid="{00000000-0005-0000-0000-000016030000}"/>
    <cellStyle name="Normal 2 15" xfId="2944" xr:uid="{00000000-0005-0000-0000-000017030000}"/>
    <cellStyle name="Normal 2 16" xfId="2945" xr:uid="{00000000-0005-0000-0000-000018030000}"/>
    <cellStyle name="Normal 2 17" xfId="2946" xr:uid="{00000000-0005-0000-0000-000019030000}"/>
    <cellStyle name="Normal 2 18" xfId="2947" xr:uid="{00000000-0005-0000-0000-00001A030000}"/>
    <cellStyle name="Normal 2 19" xfId="2948" xr:uid="{00000000-0005-0000-0000-00001B030000}"/>
    <cellStyle name="Normal 2 2" xfId="6" xr:uid="{00000000-0005-0000-0000-00001C030000}"/>
    <cellStyle name="Normal 2 2 2" xfId="86" xr:uid="{00000000-0005-0000-0000-00001D030000}"/>
    <cellStyle name="Normal 2 2 3" xfId="85" xr:uid="{00000000-0005-0000-0000-00001E030000}"/>
    <cellStyle name="Normal 2 20" xfId="2949" xr:uid="{00000000-0005-0000-0000-00001F030000}"/>
    <cellStyle name="Normal 2 21" xfId="2950" xr:uid="{00000000-0005-0000-0000-000020030000}"/>
    <cellStyle name="Normal 2 3" xfId="87" xr:uid="{00000000-0005-0000-0000-000021030000}"/>
    <cellStyle name="Normal 2 3 2" xfId="2951" xr:uid="{00000000-0005-0000-0000-000022030000}"/>
    <cellStyle name="Normal 2 4" xfId="170" xr:uid="{00000000-0005-0000-0000-000023030000}"/>
    <cellStyle name="Normal 2 4 2" xfId="1056" xr:uid="{00000000-0005-0000-0000-000024030000}"/>
    <cellStyle name="Normal 2 4 3" xfId="2952" xr:uid="{00000000-0005-0000-0000-000025030000}"/>
    <cellStyle name="Normal 2 5" xfId="643" xr:uid="{00000000-0005-0000-0000-000026030000}"/>
    <cellStyle name="Normal 2 5 2" xfId="1511" xr:uid="{00000000-0005-0000-0000-000027030000}"/>
    <cellStyle name="Normal 2 5 3" xfId="2953" xr:uid="{00000000-0005-0000-0000-000028030000}"/>
    <cellStyle name="Normal 2 6" xfId="10" xr:uid="{00000000-0005-0000-0000-000029030000}"/>
    <cellStyle name="Normal 2 7" xfId="2954" xr:uid="{00000000-0005-0000-0000-00002A030000}"/>
    <cellStyle name="Normal 2 8" xfId="2955" xr:uid="{00000000-0005-0000-0000-00002B030000}"/>
    <cellStyle name="Normal 2 9" xfId="2956" xr:uid="{00000000-0005-0000-0000-00002C030000}"/>
    <cellStyle name="Normal 20" xfId="2906" xr:uid="{00000000-0005-0000-0000-00002D030000}"/>
    <cellStyle name="Normal 21" xfId="2908" xr:uid="{00000000-0005-0000-0000-00002E030000}"/>
    <cellStyle name="Normal 22" xfId="2909" xr:uid="{00000000-0005-0000-0000-00002F030000}"/>
    <cellStyle name="Normal 26" xfId="2976" xr:uid="{3331EED4-1271-4C9D-9F53-231C1E7B6B50}"/>
    <cellStyle name="Normal 27" xfId="2975" xr:uid="{D65AC78D-2FB5-472E-8E7D-3F40A6A0F238}"/>
    <cellStyle name="Normal 3" xfId="88" xr:uid="{00000000-0005-0000-0000-000030030000}"/>
    <cellStyle name="Normal 3 2" xfId="89" xr:uid="{00000000-0005-0000-0000-000031030000}"/>
    <cellStyle name="Normal 3 4" xfId="644" xr:uid="{00000000-0005-0000-0000-000032030000}"/>
    <cellStyle name="Normal 37" xfId="2980" xr:uid="{24E9903C-DFFD-447E-9DBA-66BA9BEB9B20}"/>
    <cellStyle name="Normal 4" xfId="90" xr:uid="{00000000-0005-0000-0000-000033030000}"/>
    <cellStyle name="Normal 4 10" xfId="91" xr:uid="{00000000-0005-0000-0000-000034030000}"/>
    <cellStyle name="Normal 4 11" xfId="2957" xr:uid="{00000000-0005-0000-0000-000035030000}"/>
    <cellStyle name="Normal 4 2" xfId="92" xr:uid="{00000000-0005-0000-0000-000036030000}"/>
    <cellStyle name="Normal 4 2 2" xfId="93" xr:uid="{00000000-0005-0000-0000-000037030000}"/>
    <cellStyle name="Normal 4 3" xfId="94" xr:uid="{00000000-0005-0000-0000-000038030000}"/>
    <cellStyle name="Normal 4 4" xfId="95" xr:uid="{00000000-0005-0000-0000-000039030000}"/>
    <cellStyle name="Normal 4 4 2" xfId="96" xr:uid="{00000000-0005-0000-0000-00003A030000}"/>
    <cellStyle name="Normal 4 5" xfId="97" xr:uid="{00000000-0005-0000-0000-00003B030000}"/>
    <cellStyle name="Normal 4 6" xfId="98" xr:uid="{00000000-0005-0000-0000-00003C030000}"/>
    <cellStyle name="Normal 4 7" xfId="99" xr:uid="{00000000-0005-0000-0000-00003D030000}"/>
    <cellStyle name="Normal 4 7 2" xfId="100" xr:uid="{00000000-0005-0000-0000-00003E030000}"/>
    <cellStyle name="Normal 4 7 3" xfId="101" xr:uid="{00000000-0005-0000-0000-00003F030000}"/>
    <cellStyle name="Normal 4 8" xfId="102" xr:uid="{00000000-0005-0000-0000-000040030000}"/>
    <cellStyle name="Normal 4 8 2" xfId="103" xr:uid="{00000000-0005-0000-0000-000041030000}"/>
    <cellStyle name="Normal 4 9" xfId="104" xr:uid="{00000000-0005-0000-0000-000042030000}"/>
    <cellStyle name="Normal 5" xfId="105" xr:uid="{00000000-0005-0000-0000-000043030000}"/>
    <cellStyle name="Normal 5 2" xfId="106" xr:uid="{00000000-0005-0000-0000-000044030000}"/>
    <cellStyle name="Normal 5 3" xfId="2959" xr:uid="{00000000-0005-0000-0000-000045030000}"/>
    <cellStyle name="Normal 5 4" xfId="2960" xr:uid="{00000000-0005-0000-0000-000046030000}"/>
    <cellStyle name="Normal 5 5" xfId="2961" xr:uid="{00000000-0005-0000-0000-000047030000}"/>
    <cellStyle name="Normal 5 6" xfId="2962" xr:uid="{00000000-0005-0000-0000-000048030000}"/>
    <cellStyle name="Normal 5 7" xfId="2963" xr:uid="{00000000-0005-0000-0000-000049030000}"/>
    <cellStyle name="Normal 5 8" xfId="2958" xr:uid="{00000000-0005-0000-0000-00004A030000}"/>
    <cellStyle name="Normal 6" xfId="107" xr:uid="{00000000-0005-0000-0000-00004B030000}"/>
    <cellStyle name="Normal 6 2" xfId="108" xr:uid="{00000000-0005-0000-0000-00004C030000}"/>
    <cellStyle name="Normal 6 3" xfId="1032" xr:uid="{00000000-0005-0000-0000-00004D030000}"/>
    <cellStyle name="Normal 6 3 2" xfId="2964" xr:uid="{00000000-0005-0000-0000-00004E030000}"/>
    <cellStyle name="Normal 6 4" xfId="2965" xr:uid="{00000000-0005-0000-0000-00004F030000}"/>
    <cellStyle name="Normal 6 5" xfId="2966" xr:uid="{00000000-0005-0000-0000-000050030000}"/>
    <cellStyle name="Normal 6 6" xfId="2967" xr:uid="{00000000-0005-0000-0000-000051030000}"/>
    <cellStyle name="Normal 6 7" xfId="2968" xr:uid="{00000000-0005-0000-0000-000052030000}"/>
    <cellStyle name="Normal 7" xfId="7" xr:uid="{00000000-0005-0000-0000-000053030000}"/>
    <cellStyle name="Normal 7 2" xfId="110" xr:uid="{00000000-0005-0000-0000-000054030000}"/>
    <cellStyle name="Normal 7 2 2" xfId="1033" xr:uid="{00000000-0005-0000-0000-000055030000}"/>
    <cellStyle name="Normal 7 2 3" xfId="2969" xr:uid="{00000000-0005-0000-0000-000056030000}"/>
    <cellStyle name="Normal 7 3" xfId="109" xr:uid="{00000000-0005-0000-0000-000057030000}"/>
    <cellStyle name="Normal 7 4" xfId="2970" xr:uid="{00000000-0005-0000-0000-000058030000}"/>
    <cellStyle name="Normal 7 5" xfId="2971" xr:uid="{00000000-0005-0000-0000-000059030000}"/>
    <cellStyle name="Normal 7 6" xfId="2972" xr:uid="{00000000-0005-0000-0000-00005A030000}"/>
    <cellStyle name="Normal 7 7" xfId="2973" xr:uid="{00000000-0005-0000-0000-00005B030000}"/>
    <cellStyle name="Normal 8" xfId="11" xr:uid="{00000000-0005-0000-0000-00005C030000}"/>
    <cellStyle name="Normal 8 2" xfId="171" xr:uid="{00000000-0005-0000-0000-00005D030000}"/>
    <cellStyle name="Normal 9" xfId="158" xr:uid="{00000000-0005-0000-0000-00005E030000}"/>
    <cellStyle name="Normal_Estrutura_de_preços_-_CODEVASF_versão10" xfId="8" xr:uid="{00000000-0005-0000-0000-00005F030000}"/>
    <cellStyle name="Nota 2" xfId="111" xr:uid="{00000000-0005-0000-0000-000061030000}"/>
    <cellStyle name="Nota 2 2" xfId="183" xr:uid="{00000000-0005-0000-0000-000062030000}"/>
    <cellStyle name="Nota 2 2 10" xfId="323" xr:uid="{00000000-0005-0000-0000-000063030000}"/>
    <cellStyle name="Nota 2 2 10 2" xfId="480" xr:uid="{00000000-0005-0000-0000-000064030000}"/>
    <cellStyle name="Nota 2 2 10 2 2" xfId="852" xr:uid="{00000000-0005-0000-0000-000065030000}"/>
    <cellStyle name="Nota 2 2 10 2 3" xfId="1348" xr:uid="{00000000-0005-0000-0000-000066030000}"/>
    <cellStyle name="Nota 2 2 10 2 4" xfId="1824" xr:uid="{00000000-0005-0000-0000-000067030000}"/>
    <cellStyle name="Nota 2 2 10 2 5" xfId="2292" xr:uid="{00000000-0005-0000-0000-000068030000}"/>
    <cellStyle name="Nota 2 2 10 2 6" xfId="2744" xr:uid="{00000000-0005-0000-0000-000069030000}"/>
    <cellStyle name="Nota 2 2 10 3" xfId="636" xr:uid="{00000000-0005-0000-0000-00006A030000}"/>
    <cellStyle name="Nota 2 2 10 3 2" xfId="1008" xr:uid="{00000000-0005-0000-0000-00006B030000}"/>
    <cellStyle name="Nota 2 2 10 3 3" xfId="1504" xr:uid="{00000000-0005-0000-0000-00006C030000}"/>
    <cellStyle name="Nota 2 2 10 3 4" xfId="1980" xr:uid="{00000000-0005-0000-0000-00006D030000}"/>
    <cellStyle name="Nota 2 2 10 3 5" xfId="2448" xr:uid="{00000000-0005-0000-0000-00006E030000}"/>
    <cellStyle name="Nota 2 2 10 3 6" xfId="2900" xr:uid="{00000000-0005-0000-0000-00006F030000}"/>
    <cellStyle name="Nota 2 2 10 4" xfId="696" xr:uid="{00000000-0005-0000-0000-000070030000}"/>
    <cellStyle name="Nota 2 2 10 5" xfId="1192" xr:uid="{00000000-0005-0000-0000-000071030000}"/>
    <cellStyle name="Nota 2 2 10 6" xfId="1668" xr:uid="{00000000-0005-0000-0000-000072030000}"/>
    <cellStyle name="Nota 2 2 10 7" xfId="2136" xr:uid="{00000000-0005-0000-0000-000073030000}"/>
    <cellStyle name="Nota 2 2 10 8" xfId="2588" xr:uid="{00000000-0005-0000-0000-000074030000}"/>
    <cellStyle name="Nota 2 2 11" xfId="340" xr:uid="{00000000-0005-0000-0000-000075030000}"/>
    <cellStyle name="Nota 2 2 11 2" xfId="712" xr:uid="{00000000-0005-0000-0000-000076030000}"/>
    <cellStyle name="Nota 2 2 11 3" xfId="1208" xr:uid="{00000000-0005-0000-0000-000077030000}"/>
    <cellStyle name="Nota 2 2 11 4" xfId="1684" xr:uid="{00000000-0005-0000-0000-000078030000}"/>
    <cellStyle name="Nota 2 2 11 5" xfId="2152" xr:uid="{00000000-0005-0000-0000-000079030000}"/>
    <cellStyle name="Nota 2 2 11 6" xfId="2604" xr:uid="{00000000-0005-0000-0000-00007A030000}"/>
    <cellStyle name="Nota 2 2 12" xfId="496" xr:uid="{00000000-0005-0000-0000-00007B030000}"/>
    <cellStyle name="Nota 2 2 12 2" xfId="868" xr:uid="{00000000-0005-0000-0000-00007C030000}"/>
    <cellStyle name="Nota 2 2 12 3" xfId="1364" xr:uid="{00000000-0005-0000-0000-00007D030000}"/>
    <cellStyle name="Nota 2 2 12 4" xfId="1840" xr:uid="{00000000-0005-0000-0000-00007E030000}"/>
    <cellStyle name="Nota 2 2 12 5" xfId="2308" xr:uid="{00000000-0005-0000-0000-00007F030000}"/>
    <cellStyle name="Nota 2 2 12 6" xfId="2760" xr:uid="{00000000-0005-0000-0000-000080030000}"/>
    <cellStyle name="Nota 2 2 13" xfId="1528" xr:uid="{00000000-0005-0000-0000-000081030000}"/>
    <cellStyle name="Nota 2 2 14" xfId="1996" xr:uid="{00000000-0005-0000-0000-000082030000}"/>
    <cellStyle name="Nota 2 2 2" xfId="202" xr:uid="{00000000-0005-0000-0000-000083030000}"/>
    <cellStyle name="Nota 2 2 2 2" xfId="359" xr:uid="{00000000-0005-0000-0000-000084030000}"/>
    <cellStyle name="Nota 2 2 2 2 2" xfId="731" xr:uid="{00000000-0005-0000-0000-000085030000}"/>
    <cellStyle name="Nota 2 2 2 2 3" xfId="1227" xr:uid="{00000000-0005-0000-0000-000086030000}"/>
    <cellStyle name="Nota 2 2 2 2 4" xfId="1703" xr:uid="{00000000-0005-0000-0000-000087030000}"/>
    <cellStyle name="Nota 2 2 2 2 5" xfId="2171" xr:uid="{00000000-0005-0000-0000-000088030000}"/>
    <cellStyle name="Nota 2 2 2 2 6" xfId="2623" xr:uid="{00000000-0005-0000-0000-000089030000}"/>
    <cellStyle name="Nota 2 2 2 3" xfId="515" xr:uid="{00000000-0005-0000-0000-00008A030000}"/>
    <cellStyle name="Nota 2 2 2 3 2" xfId="887" xr:uid="{00000000-0005-0000-0000-00008B030000}"/>
    <cellStyle name="Nota 2 2 2 3 3" xfId="1383" xr:uid="{00000000-0005-0000-0000-00008C030000}"/>
    <cellStyle name="Nota 2 2 2 3 4" xfId="1859" xr:uid="{00000000-0005-0000-0000-00008D030000}"/>
    <cellStyle name="Nota 2 2 2 3 5" xfId="2327" xr:uid="{00000000-0005-0000-0000-00008E030000}"/>
    <cellStyle name="Nota 2 2 2 3 6" xfId="2779" xr:uid="{00000000-0005-0000-0000-00008F030000}"/>
    <cellStyle name="Nota 2 2 2 4" xfId="1071" xr:uid="{00000000-0005-0000-0000-000090030000}"/>
    <cellStyle name="Nota 2 2 2 5" xfId="1547" xr:uid="{00000000-0005-0000-0000-000091030000}"/>
    <cellStyle name="Nota 2 2 2 6" xfId="2015" xr:uid="{00000000-0005-0000-0000-000092030000}"/>
    <cellStyle name="Nota 2 2 2 7" xfId="2467" xr:uid="{00000000-0005-0000-0000-000093030000}"/>
    <cellStyle name="Nota 2 2 3" xfId="218" xr:uid="{00000000-0005-0000-0000-000094030000}"/>
    <cellStyle name="Nota 2 2 3 2" xfId="375" xr:uid="{00000000-0005-0000-0000-000095030000}"/>
    <cellStyle name="Nota 2 2 3 2 2" xfId="747" xr:uid="{00000000-0005-0000-0000-000096030000}"/>
    <cellStyle name="Nota 2 2 3 2 3" xfId="1243" xr:uid="{00000000-0005-0000-0000-000097030000}"/>
    <cellStyle name="Nota 2 2 3 2 4" xfId="1719" xr:uid="{00000000-0005-0000-0000-000098030000}"/>
    <cellStyle name="Nota 2 2 3 2 5" xfId="2187" xr:uid="{00000000-0005-0000-0000-000099030000}"/>
    <cellStyle name="Nota 2 2 3 2 6" xfId="2639" xr:uid="{00000000-0005-0000-0000-00009A030000}"/>
    <cellStyle name="Nota 2 2 3 3" xfId="531" xr:uid="{00000000-0005-0000-0000-00009B030000}"/>
    <cellStyle name="Nota 2 2 3 3 2" xfId="903" xr:uid="{00000000-0005-0000-0000-00009C030000}"/>
    <cellStyle name="Nota 2 2 3 3 3" xfId="1399" xr:uid="{00000000-0005-0000-0000-00009D030000}"/>
    <cellStyle name="Nota 2 2 3 3 4" xfId="1875" xr:uid="{00000000-0005-0000-0000-00009E030000}"/>
    <cellStyle name="Nota 2 2 3 3 5" xfId="2343" xr:uid="{00000000-0005-0000-0000-00009F030000}"/>
    <cellStyle name="Nota 2 2 3 3 6" xfId="2795" xr:uid="{00000000-0005-0000-0000-0000A0030000}"/>
    <cellStyle name="Nota 2 2 3 4" xfId="1087" xr:uid="{00000000-0005-0000-0000-0000A1030000}"/>
    <cellStyle name="Nota 2 2 3 5" xfId="1563" xr:uid="{00000000-0005-0000-0000-0000A2030000}"/>
    <cellStyle name="Nota 2 2 3 6" xfId="2031" xr:uid="{00000000-0005-0000-0000-0000A3030000}"/>
    <cellStyle name="Nota 2 2 3 7" xfId="2483" xr:uid="{00000000-0005-0000-0000-0000A4030000}"/>
    <cellStyle name="Nota 2 2 4" xfId="234" xr:uid="{00000000-0005-0000-0000-0000A5030000}"/>
    <cellStyle name="Nota 2 2 4 2" xfId="391" xr:uid="{00000000-0005-0000-0000-0000A6030000}"/>
    <cellStyle name="Nota 2 2 4 2 2" xfId="763" xr:uid="{00000000-0005-0000-0000-0000A7030000}"/>
    <cellStyle name="Nota 2 2 4 2 3" xfId="1259" xr:uid="{00000000-0005-0000-0000-0000A8030000}"/>
    <cellStyle name="Nota 2 2 4 2 4" xfId="1735" xr:uid="{00000000-0005-0000-0000-0000A9030000}"/>
    <cellStyle name="Nota 2 2 4 2 5" xfId="2203" xr:uid="{00000000-0005-0000-0000-0000AA030000}"/>
    <cellStyle name="Nota 2 2 4 2 6" xfId="2655" xr:uid="{00000000-0005-0000-0000-0000AB030000}"/>
    <cellStyle name="Nota 2 2 4 3" xfId="547" xr:uid="{00000000-0005-0000-0000-0000AC030000}"/>
    <cellStyle name="Nota 2 2 4 3 2" xfId="919" xr:uid="{00000000-0005-0000-0000-0000AD030000}"/>
    <cellStyle name="Nota 2 2 4 3 3" xfId="1415" xr:uid="{00000000-0005-0000-0000-0000AE030000}"/>
    <cellStyle name="Nota 2 2 4 3 4" xfId="1891" xr:uid="{00000000-0005-0000-0000-0000AF030000}"/>
    <cellStyle name="Nota 2 2 4 3 5" xfId="2359" xr:uid="{00000000-0005-0000-0000-0000B0030000}"/>
    <cellStyle name="Nota 2 2 4 3 6" xfId="2811" xr:uid="{00000000-0005-0000-0000-0000B1030000}"/>
    <cellStyle name="Nota 2 2 4 4" xfId="1103" xr:uid="{00000000-0005-0000-0000-0000B2030000}"/>
    <cellStyle name="Nota 2 2 4 5" xfId="1579" xr:uid="{00000000-0005-0000-0000-0000B3030000}"/>
    <cellStyle name="Nota 2 2 4 6" xfId="2047" xr:uid="{00000000-0005-0000-0000-0000B4030000}"/>
    <cellStyle name="Nota 2 2 4 7" xfId="2499" xr:uid="{00000000-0005-0000-0000-0000B5030000}"/>
    <cellStyle name="Nota 2 2 5" xfId="250" xr:uid="{00000000-0005-0000-0000-0000B6030000}"/>
    <cellStyle name="Nota 2 2 5 2" xfId="407" xr:uid="{00000000-0005-0000-0000-0000B7030000}"/>
    <cellStyle name="Nota 2 2 5 2 2" xfId="779" xr:uid="{00000000-0005-0000-0000-0000B8030000}"/>
    <cellStyle name="Nota 2 2 5 2 3" xfId="1275" xr:uid="{00000000-0005-0000-0000-0000B9030000}"/>
    <cellStyle name="Nota 2 2 5 2 4" xfId="1751" xr:uid="{00000000-0005-0000-0000-0000BA030000}"/>
    <cellStyle name="Nota 2 2 5 2 5" xfId="2219" xr:uid="{00000000-0005-0000-0000-0000BB030000}"/>
    <cellStyle name="Nota 2 2 5 2 6" xfId="2671" xr:uid="{00000000-0005-0000-0000-0000BC030000}"/>
    <cellStyle name="Nota 2 2 5 3" xfId="563" xr:uid="{00000000-0005-0000-0000-0000BD030000}"/>
    <cellStyle name="Nota 2 2 5 3 2" xfId="935" xr:uid="{00000000-0005-0000-0000-0000BE030000}"/>
    <cellStyle name="Nota 2 2 5 3 3" xfId="1431" xr:uid="{00000000-0005-0000-0000-0000BF030000}"/>
    <cellStyle name="Nota 2 2 5 3 4" xfId="1907" xr:uid="{00000000-0005-0000-0000-0000C0030000}"/>
    <cellStyle name="Nota 2 2 5 3 5" xfId="2375" xr:uid="{00000000-0005-0000-0000-0000C1030000}"/>
    <cellStyle name="Nota 2 2 5 3 6" xfId="2827" xr:uid="{00000000-0005-0000-0000-0000C2030000}"/>
    <cellStyle name="Nota 2 2 5 4" xfId="1119" xr:uid="{00000000-0005-0000-0000-0000C3030000}"/>
    <cellStyle name="Nota 2 2 5 5" xfId="1595" xr:uid="{00000000-0005-0000-0000-0000C4030000}"/>
    <cellStyle name="Nota 2 2 5 6" xfId="2063" xr:uid="{00000000-0005-0000-0000-0000C5030000}"/>
    <cellStyle name="Nota 2 2 5 7" xfId="2515" xr:uid="{00000000-0005-0000-0000-0000C6030000}"/>
    <cellStyle name="Nota 2 2 6" xfId="266" xr:uid="{00000000-0005-0000-0000-0000C7030000}"/>
    <cellStyle name="Nota 2 2 6 2" xfId="423" xr:uid="{00000000-0005-0000-0000-0000C8030000}"/>
    <cellStyle name="Nota 2 2 6 2 2" xfId="795" xr:uid="{00000000-0005-0000-0000-0000C9030000}"/>
    <cellStyle name="Nota 2 2 6 2 3" xfId="1291" xr:uid="{00000000-0005-0000-0000-0000CA030000}"/>
    <cellStyle name="Nota 2 2 6 2 4" xfId="1767" xr:uid="{00000000-0005-0000-0000-0000CB030000}"/>
    <cellStyle name="Nota 2 2 6 2 5" xfId="2235" xr:uid="{00000000-0005-0000-0000-0000CC030000}"/>
    <cellStyle name="Nota 2 2 6 2 6" xfId="2687" xr:uid="{00000000-0005-0000-0000-0000CD030000}"/>
    <cellStyle name="Nota 2 2 6 3" xfId="579" xr:uid="{00000000-0005-0000-0000-0000CE030000}"/>
    <cellStyle name="Nota 2 2 6 3 2" xfId="951" xr:uid="{00000000-0005-0000-0000-0000CF030000}"/>
    <cellStyle name="Nota 2 2 6 3 3" xfId="1447" xr:uid="{00000000-0005-0000-0000-0000D0030000}"/>
    <cellStyle name="Nota 2 2 6 3 4" xfId="1923" xr:uid="{00000000-0005-0000-0000-0000D1030000}"/>
    <cellStyle name="Nota 2 2 6 3 5" xfId="2391" xr:uid="{00000000-0005-0000-0000-0000D2030000}"/>
    <cellStyle name="Nota 2 2 6 3 6" xfId="2843" xr:uid="{00000000-0005-0000-0000-0000D3030000}"/>
    <cellStyle name="Nota 2 2 6 4" xfId="1135" xr:uid="{00000000-0005-0000-0000-0000D4030000}"/>
    <cellStyle name="Nota 2 2 6 5" xfId="1611" xr:uid="{00000000-0005-0000-0000-0000D5030000}"/>
    <cellStyle name="Nota 2 2 6 6" xfId="2079" xr:uid="{00000000-0005-0000-0000-0000D6030000}"/>
    <cellStyle name="Nota 2 2 6 7" xfId="2531" xr:uid="{00000000-0005-0000-0000-0000D7030000}"/>
    <cellStyle name="Nota 2 2 7" xfId="282" xr:uid="{00000000-0005-0000-0000-0000D8030000}"/>
    <cellStyle name="Nota 2 2 7 2" xfId="439" xr:uid="{00000000-0005-0000-0000-0000D9030000}"/>
    <cellStyle name="Nota 2 2 7 2 2" xfId="811" xr:uid="{00000000-0005-0000-0000-0000DA030000}"/>
    <cellStyle name="Nota 2 2 7 2 3" xfId="1307" xr:uid="{00000000-0005-0000-0000-0000DB030000}"/>
    <cellStyle name="Nota 2 2 7 2 4" xfId="1783" xr:uid="{00000000-0005-0000-0000-0000DC030000}"/>
    <cellStyle name="Nota 2 2 7 2 5" xfId="2251" xr:uid="{00000000-0005-0000-0000-0000DD030000}"/>
    <cellStyle name="Nota 2 2 7 2 6" xfId="2703" xr:uid="{00000000-0005-0000-0000-0000DE030000}"/>
    <cellStyle name="Nota 2 2 7 3" xfId="595" xr:uid="{00000000-0005-0000-0000-0000DF030000}"/>
    <cellStyle name="Nota 2 2 7 3 2" xfId="967" xr:uid="{00000000-0005-0000-0000-0000E0030000}"/>
    <cellStyle name="Nota 2 2 7 3 3" xfId="1463" xr:uid="{00000000-0005-0000-0000-0000E1030000}"/>
    <cellStyle name="Nota 2 2 7 3 4" xfId="1939" xr:uid="{00000000-0005-0000-0000-0000E2030000}"/>
    <cellStyle name="Nota 2 2 7 3 5" xfId="2407" xr:uid="{00000000-0005-0000-0000-0000E3030000}"/>
    <cellStyle name="Nota 2 2 7 3 6" xfId="2859" xr:uid="{00000000-0005-0000-0000-0000E4030000}"/>
    <cellStyle name="Nota 2 2 7 4" xfId="1151" xr:uid="{00000000-0005-0000-0000-0000E5030000}"/>
    <cellStyle name="Nota 2 2 7 5" xfId="1627" xr:uid="{00000000-0005-0000-0000-0000E6030000}"/>
    <cellStyle name="Nota 2 2 7 6" xfId="2095" xr:uid="{00000000-0005-0000-0000-0000E7030000}"/>
    <cellStyle name="Nota 2 2 7 7" xfId="2547" xr:uid="{00000000-0005-0000-0000-0000E8030000}"/>
    <cellStyle name="Nota 2 2 8" xfId="298" xr:uid="{00000000-0005-0000-0000-0000E9030000}"/>
    <cellStyle name="Nota 2 2 8 2" xfId="455" xr:uid="{00000000-0005-0000-0000-0000EA030000}"/>
    <cellStyle name="Nota 2 2 8 2 2" xfId="827" xr:uid="{00000000-0005-0000-0000-0000EB030000}"/>
    <cellStyle name="Nota 2 2 8 2 3" xfId="1323" xr:uid="{00000000-0005-0000-0000-0000EC030000}"/>
    <cellStyle name="Nota 2 2 8 2 4" xfId="1799" xr:uid="{00000000-0005-0000-0000-0000ED030000}"/>
    <cellStyle name="Nota 2 2 8 2 5" xfId="2267" xr:uid="{00000000-0005-0000-0000-0000EE030000}"/>
    <cellStyle name="Nota 2 2 8 2 6" xfId="2719" xr:uid="{00000000-0005-0000-0000-0000EF030000}"/>
    <cellStyle name="Nota 2 2 8 3" xfId="611" xr:uid="{00000000-0005-0000-0000-0000F0030000}"/>
    <cellStyle name="Nota 2 2 8 3 2" xfId="983" xr:uid="{00000000-0005-0000-0000-0000F1030000}"/>
    <cellStyle name="Nota 2 2 8 3 3" xfId="1479" xr:uid="{00000000-0005-0000-0000-0000F2030000}"/>
    <cellStyle name="Nota 2 2 8 3 4" xfId="1955" xr:uid="{00000000-0005-0000-0000-0000F3030000}"/>
    <cellStyle name="Nota 2 2 8 3 5" xfId="2423" xr:uid="{00000000-0005-0000-0000-0000F4030000}"/>
    <cellStyle name="Nota 2 2 8 3 6" xfId="2875" xr:uid="{00000000-0005-0000-0000-0000F5030000}"/>
    <cellStyle name="Nota 2 2 8 4" xfId="1167" xr:uid="{00000000-0005-0000-0000-0000F6030000}"/>
    <cellStyle name="Nota 2 2 8 5" xfId="1643" xr:uid="{00000000-0005-0000-0000-0000F7030000}"/>
    <cellStyle name="Nota 2 2 8 6" xfId="2111" xr:uid="{00000000-0005-0000-0000-0000F8030000}"/>
    <cellStyle name="Nota 2 2 8 7" xfId="2563" xr:uid="{00000000-0005-0000-0000-0000F9030000}"/>
    <cellStyle name="Nota 2 2 9" xfId="310" xr:uid="{00000000-0005-0000-0000-0000FA030000}"/>
    <cellStyle name="Nota 2 2 9 2" xfId="467" xr:uid="{00000000-0005-0000-0000-0000FB030000}"/>
    <cellStyle name="Nota 2 2 9 2 2" xfId="839" xr:uid="{00000000-0005-0000-0000-0000FC030000}"/>
    <cellStyle name="Nota 2 2 9 2 3" xfId="1335" xr:uid="{00000000-0005-0000-0000-0000FD030000}"/>
    <cellStyle name="Nota 2 2 9 2 4" xfId="1811" xr:uid="{00000000-0005-0000-0000-0000FE030000}"/>
    <cellStyle name="Nota 2 2 9 2 5" xfId="2279" xr:uid="{00000000-0005-0000-0000-0000FF030000}"/>
    <cellStyle name="Nota 2 2 9 2 6" xfId="2731" xr:uid="{00000000-0005-0000-0000-000000040000}"/>
    <cellStyle name="Nota 2 2 9 3" xfId="623" xr:uid="{00000000-0005-0000-0000-000001040000}"/>
    <cellStyle name="Nota 2 2 9 3 2" xfId="995" xr:uid="{00000000-0005-0000-0000-000002040000}"/>
    <cellStyle name="Nota 2 2 9 3 3" xfId="1491" xr:uid="{00000000-0005-0000-0000-000003040000}"/>
    <cellStyle name="Nota 2 2 9 3 4" xfId="1967" xr:uid="{00000000-0005-0000-0000-000004040000}"/>
    <cellStyle name="Nota 2 2 9 3 5" xfId="2435" xr:uid="{00000000-0005-0000-0000-000005040000}"/>
    <cellStyle name="Nota 2 2 9 3 6" xfId="2887" xr:uid="{00000000-0005-0000-0000-000006040000}"/>
    <cellStyle name="Nota 2 2 9 4" xfId="1179" xr:uid="{00000000-0005-0000-0000-000007040000}"/>
    <cellStyle name="Nota 2 2 9 5" xfId="1655" xr:uid="{00000000-0005-0000-0000-000008040000}"/>
    <cellStyle name="Nota 2 2 9 6" xfId="2123" xr:uid="{00000000-0005-0000-0000-000009040000}"/>
    <cellStyle name="Nota 2 2 9 7" xfId="2575" xr:uid="{00000000-0005-0000-0000-00000A040000}"/>
    <cellStyle name="Nota 2 3" xfId="176" xr:uid="{00000000-0005-0000-0000-00000B040000}"/>
    <cellStyle name="Nota 2 3 10" xfId="316" xr:uid="{00000000-0005-0000-0000-00000C040000}"/>
    <cellStyle name="Nota 2 3 10 2" xfId="473" xr:uid="{00000000-0005-0000-0000-00000D040000}"/>
    <cellStyle name="Nota 2 3 10 2 2" xfId="845" xr:uid="{00000000-0005-0000-0000-00000E040000}"/>
    <cellStyle name="Nota 2 3 10 2 3" xfId="1341" xr:uid="{00000000-0005-0000-0000-00000F040000}"/>
    <cellStyle name="Nota 2 3 10 2 4" xfId="1817" xr:uid="{00000000-0005-0000-0000-000010040000}"/>
    <cellStyle name="Nota 2 3 10 2 5" xfId="2285" xr:uid="{00000000-0005-0000-0000-000011040000}"/>
    <cellStyle name="Nota 2 3 10 2 6" xfId="2737" xr:uid="{00000000-0005-0000-0000-000012040000}"/>
    <cellStyle name="Nota 2 3 10 3" xfId="629" xr:uid="{00000000-0005-0000-0000-000013040000}"/>
    <cellStyle name="Nota 2 3 10 3 2" xfId="1001" xr:uid="{00000000-0005-0000-0000-000014040000}"/>
    <cellStyle name="Nota 2 3 10 3 3" xfId="1497" xr:uid="{00000000-0005-0000-0000-000015040000}"/>
    <cellStyle name="Nota 2 3 10 3 4" xfId="1973" xr:uid="{00000000-0005-0000-0000-000016040000}"/>
    <cellStyle name="Nota 2 3 10 3 5" xfId="2441" xr:uid="{00000000-0005-0000-0000-000017040000}"/>
    <cellStyle name="Nota 2 3 10 3 6" xfId="2893" xr:uid="{00000000-0005-0000-0000-000018040000}"/>
    <cellStyle name="Nota 2 3 10 4" xfId="689" xr:uid="{00000000-0005-0000-0000-000019040000}"/>
    <cellStyle name="Nota 2 3 10 5" xfId="1185" xr:uid="{00000000-0005-0000-0000-00001A040000}"/>
    <cellStyle name="Nota 2 3 10 6" xfId="1661" xr:uid="{00000000-0005-0000-0000-00001B040000}"/>
    <cellStyle name="Nota 2 3 10 7" xfId="2129" xr:uid="{00000000-0005-0000-0000-00001C040000}"/>
    <cellStyle name="Nota 2 3 10 8" xfId="2581" xr:uid="{00000000-0005-0000-0000-00001D040000}"/>
    <cellStyle name="Nota 2 3 11" xfId="333" xr:uid="{00000000-0005-0000-0000-00001E040000}"/>
    <cellStyle name="Nota 2 3 11 2" xfId="705" xr:uid="{00000000-0005-0000-0000-00001F040000}"/>
    <cellStyle name="Nota 2 3 11 3" xfId="1201" xr:uid="{00000000-0005-0000-0000-000020040000}"/>
    <cellStyle name="Nota 2 3 11 4" xfId="1677" xr:uid="{00000000-0005-0000-0000-000021040000}"/>
    <cellStyle name="Nota 2 3 11 5" xfId="2145" xr:uid="{00000000-0005-0000-0000-000022040000}"/>
    <cellStyle name="Nota 2 3 11 6" xfId="2597" xr:uid="{00000000-0005-0000-0000-000023040000}"/>
    <cellStyle name="Nota 2 3 12" xfId="489" xr:uid="{00000000-0005-0000-0000-000024040000}"/>
    <cellStyle name="Nota 2 3 12 2" xfId="861" xr:uid="{00000000-0005-0000-0000-000025040000}"/>
    <cellStyle name="Nota 2 3 12 3" xfId="1357" xr:uid="{00000000-0005-0000-0000-000026040000}"/>
    <cellStyle name="Nota 2 3 12 4" xfId="1833" xr:uid="{00000000-0005-0000-0000-000027040000}"/>
    <cellStyle name="Nota 2 3 12 5" xfId="2301" xr:uid="{00000000-0005-0000-0000-000028040000}"/>
    <cellStyle name="Nota 2 3 12 6" xfId="2753" xr:uid="{00000000-0005-0000-0000-000029040000}"/>
    <cellStyle name="Nota 2 3 13" xfId="1521" xr:uid="{00000000-0005-0000-0000-00002A040000}"/>
    <cellStyle name="Nota 2 3 14" xfId="1989" xr:uid="{00000000-0005-0000-0000-00002B040000}"/>
    <cellStyle name="Nota 2 3 2" xfId="195" xr:uid="{00000000-0005-0000-0000-00002C040000}"/>
    <cellStyle name="Nota 2 3 2 2" xfId="352" xr:uid="{00000000-0005-0000-0000-00002D040000}"/>
    <cellStyle name="Nota 2 3 2 2 2" xfId="724" xr:uid="{00000000-0005-0000-0000-00002E040000}"/>
    <cellStyle name="Nota 2 3 2 2 3" xfId="1220" xr:uid="{00000000-0005-0000-0000-00002F040000}"/>
    <cellStyle name="Nota 2 3 2 2 4" xfId="1696" xr:uid="{00000000-0005-0000-0000-000030040000}"/>
    <cellStyle name="Nota 2 3 2 2 5" xfId="2164" xr:uid="{00000000-0005-0000-0000-000031040000}"/>
    <cellStyle name="Nota 2 3 2 2 6" xfId="2616" xr:uid="{00000000-0005-0000-0000-000032040000}"/>
    <cellStyle name="Nota 2 3 2 3" xfId="508" xr:uid="{00000000-0005-0000-0000-000033040000}"/>
    <cellStyle name="Nota 2 3 2 3 2" xfId="880" xr:uid="{00000000-0005-0000-0000-000034040000}"/>
    <cellStyle name="Nota 2 3 2 3 3" xfId="1376" xr:uid="{00000000-0005-0000-0000-000035040000}"/>
    <cellStyle name="Nota 2 3 2 3 4" xfId="1852" xr:uid="{00000000-0005-0000-0000-000036040000}"/>
    <cellStyle name="Nota 2 3 2 3 5" xfId="2320" xr:uid="{00000000-0005-0000-0000-000037040000}"/>
    <cellStyle name="Nota 2 3 2 3 6" xfId="2772" xr:uid="{00000000-0005-0000-0000-000038040000}"/>
    <cellStyle name="Nota 2 3 2 4" xfId="1064" xr:uid="{00000000-0005-0000-0000-000039040000}"/>
    <cellStyle name="Nota 2 3 2 5" xfId="1540" xr:uid="{00000000-0005-0000-0000-00003A040000}"/>
    <cellStyle name="Nota 2 3 2 6" xfId="2008" xr:uid="{00000000-0005-0000-0000-00003B040000}"/>
    <cellStyle name="Nota 2 3 2 7" xfId="2460" xr:uid="{00000000-0005-0000-0000-00003C040000}"/>
    <cellStyle name="Nota 2 3 3" xfId="211" xr:uid="{00000000-0005-0000-0000-00003D040000}"/>
    <cellStyle name="Nota 2 3 3 2" xfId="368" xr:uid="{00000000-0005-0000-0000-00003E040000}"/>
    <cellStyle name="Nota 2 3 3 2 2" xfId="740" xr:uid="{00000000-0005-0000-0000-00003F040000}"/>
    <cellStyle name="Nota 2 3 3 2 3" xfId="1236" xr:uid="{00000000-0005-0000-0000-000040040000}"/>
    <cellStyle name="Nota 2 3 3 2 4" xfId="1712" xr:uid="{00000000-0005-0000-0000-000041040000}"/>
    <cellStyle name="Nota 2 3 3 2 5" xfId="2180" xr:uid="{00000000-0005-0000-0000-000042040000}"/>
    <cellStyle name="Nota 2 3 3 2 6" xfId="2632" xr:uid="{00000000-0005-0000-0000-000043040000}"/>
    <cellStyle name="Nota 2 3 3 3" xfId="524" xr:uid="{00000000-0005-0000-0000-000044040000}"/>
    <cellStyle name="Nota 2 3 3 3 2" xfId="896" xr:uid="{00000000-0005-0000-0000-000045040000}"/>
    <cellStyle name="Nota 2 3 3 3 3" xfId="1392" xr:uid="{00000000-0005-0000-0000-000046040000}"/>
    <cellStyle name="Nota 2 3 3 3 4" xfId="1868" xr:uid="{00000000-0005-0000-0000-000047040000}"/>
    <cellStyle name="Nota 2 3 3 3 5" xfId="2336" xr:uid="{00000000-0005-0000-0000-000048040000}"/>
    <cellStyle name="Nota 2 3 3 3 6" xfId="2788" xr:uid="{00000000-0005-0000-0000-000049040000}"/>
    <cellStyle name="Nota 2 3 3 4" xfId="1080" xr:uid="{00000000-0005-0000-0000-00004A040000}"/>
    <cellStyle name="Nota 2 3 3 5" xfId="1556" xr:uid="{00000000-0005-0000-0000-00004B040000}"/>
    <cellStyle name="Nota 2 3 3 6" xfId="2024" xr:uid="{00000000-0005-0000-0000-00004C040000}"/>
    <cellStyle name="Nota 2 3 3 7" xfId="2476" xr:uid="{00000000-0005-0000-0000-00004D040000}"/>
    <cellStyle name="Nota 2 3 4" xfId="227" xr:uid="{00000000-0005-0000-0000-00004E040000}"/>
    <cellStyle name="Nota 2 3 4 2" xfId="384" xr:uid="{00000000-0005-0000-0000-00004F040000}"/>
    <cellStyle name="Nota 2 3 4 2 2" xfId="756" xr:uid="{00000000-0005-0000-0000-000050040000}"/>
    <cellStyle name="Nota 2 3 4 2 3" xfId="1252" xr:uid="{00000000-0005-0000-0000-000051040000}"/>
    <cellStyle name="Nota 2 3 4 2 4" xfId="1728" xr:uid="{00000000-0005-0000-0000-000052040000}"/>
    <cellStyle name="Nota 2 3 4 2 5" xfId="2196" xr:uid="{00000000-0005-0000-0000-000053040000}"/>
    <cellStyle name="Nota 2 3 4 2 6" xfId="2648" xr:uid="{00000000-0005-0000-0000-000054040000}"/>
    <cellStyle name="Nota 2 3 4 3" xfId="540" xr:uid="{00000000-0005-0000-0000-000055040000}"/>
    <cellStyle name="Nota 2 3 4 3 2" xfId="912" xr:uid="{00000000-0005-0000-0000-000056040000}"/>
    <cellStyle name="Nota 2 3 4 3 3" xfId="1408" xr:uid="{00000000-0005-0000-0000-000057040000}"/>
    <cellStyle name="Nota 2 3 4 3 4" xfId="1884" xr:uid="{00000000-0005-0000-0000-000058040000}"/>
    <cellStyle name="Nota 2 3 4 3 5" xfId="2352" xr:uid="{00000000-0005-0000-0000-000059040000}"/>
    <cellStyle name="Nota 2 3 4 3 6" xfId="2804" xr:uid="{00000000-0005-0000-0000-00005A040000}"/>
    <cellStyle name="Nota 2 3 4 4" xfId="1096" xr:uid="{00000000-0005-0000-0000-00005B040000}"/>
    <cellStyle name="Nota 2 3 4 5" xfId="1572" xr:uid="{00000000-0005-0000-0000-00005C040000}"/>
    <cellStyle name="Nota 2 3 4 6" xfId="2040" xr:uid="{00000000-0005-0000-0000-00005D040000}"/>
    <cellStyle name="Nota 2 3 4 7" xfId="2492" xr:uid="{00000000-0005-0000-0000-00005E040000}"/>
    <cellStyle name="Nota 2 3 5" xfId="243" xr:uid="{00000000-0005-0000-0000-00005F040000}"/>
    <cellStyle name="Nota 2 3 5 2" xfId="400" xr:uid="{00000000-0005-0000-0000-000060040000}"/>
    <cellStyle name="Nota 2 3 5 2 2" xfId="772" xr:uid="{00000000-0005-0000-0000-000061040000}"/>
    <cellStyle name="Nota 2 3 5 2 3" xfId="1268" xr:uid="{00000000-0005-0000-0000-000062040000}"/>
    <cellStyle name="Nota 2 3 5 2 4" xfId="1744" xr:uid="{00000000-0005-0000-0000-000063040000}"/>
    <cellStyle name="Nota 2 3 5 2 5" xfId="2212" xr:uid="{00000000-0005-0000-0000-000064040000}"/>
    <cellStyle name="Nota 2 3 5 2 6" xfId="2664" xr:uid="{00000000-0005-0000-0000-000065040000}"/>
    <cellStyle name="Nota 2 3 5 3" xfId="556" xr:uid="{00000000-0005-0000-0000-000066040000}"/>
    <cellStyle name="Nota 2 3 5 3 2" xfId="928" xr:uid="{00000000-0005-0000-0000-000067040000}"/>
    <cellStyle name="Nota 2 3 5 3 3" xfId="1424" xr:uid="{00000000-0005-0000-0000-000068040000}"/>
    <cellStyle name="Nota 2 3 5 3 4" xfId="1900" xr:uid="{00000000-0005-0000-0000-000069040000}"/>
    <cellStyle name="Nota 2 3 5 3 5" xfId="2368" xr:uid="{00000000-0005-0000-0000-00006A040000}"/>
    <cellStyle name="Nota 2 3 5 3 6" xfId="2820" xr:uid="{00000000-0005-0000-0000-00006B040000}"/>
    <cellStyle name="Nota 2 3 5 4" xfId="1112" xr:uid="{00000000-0005-0000-0000-00006C040000}"/>
    <cellStyle name="Nota 2 3 5 5" xfId="1588" xr:uid="{00000000-0005-0000-0000-00006D040000}"/>
    <cellStyle name="Nota 2 3 5 6" xfId="2056" xr:uid="{00000000-0005-0000-0000-00006E040000}"/>
    <cellStyle name="Nota 2 3 5 7" xfId="2508" xr:uid="{00000000-0005-0000-0000-00006F040000}"/>
    <cellStyle name="Nota 2 3 6" xfId="259" xr:uid="{00000000-0005-0000-0000-000070040000}"/>
    <cellStyle name="Nota 2 3 6 2" xfId="416" xr:uid="{00000000-0005-0000-0000-000071040000}"/>
    <cellStyle name="Nota 2 3 6 2 2" xfId="788" xr:uid="{00000000-0005-0000-0000-000072040000}"/>
    <cellStyle name="Nota 2 3 6 2 3" xfId="1284" xr:uid="{00000000-0005-0000-0000-000073040000}"/>
    <cellStyle name="Nota 2 3 6 2 4" xfId="1760" xr:uid="{00000000-0005-0000-0000-000074040000}"/>
    <cellStyle name="Nota 2 3 6 2 5" xfId="2228" xr:uid="{00000000-0005-0000-0000-000075040000}"/>
    <cellStyle name="Nota 2 3 6 2 6" xfId="2680" xr:uid="{00000000-0005-0000-0000-000076040000}"/>
    <cellStyle name="Nota 2 3 6 3" xfId="572" xr:uid="{00000000-0005-0000-0000-000077040000}"/>
    <cellStyle name="Nota 2 3 6 3 2" xfId="944" xr:uid="{00000000-0005-0000-0000-000078040000}"/>
    <cellStyle name="Nota 2 3 6 3 3" xfId="1440" xr:uid="{00000000-0005-0000-0000-000079040000}"/>
    <cellStyle name="Nota 2 3 6 3 4" xfId="1916" xr:uid="{00000000-0005-0000-0000-00007A040000}"/>
    <cellStyle name="Nota 2 3 6 3 5" xfId="2384" xr:uid="{00000000-0005-0000-0000-00007B040000}"/>
    <cellStyle name="Nota 2 3 6 3 6" xfId="2836" xr:uid="{00000000-0005-0000-0000-00007C040000}"/>
    <cellStyle name="Nota 2 3 6 4" xfId="1128" xr:uid="{00000000-0005-0000-0000-00007D040000}"/>
    <cellStyle name="Nota 2 3 6 5" xfId="1604" xr:uid="{00000000-0005-0000-0000-00007E040000}"/>
    <cellStyle name="Nota 2 3 6 6" xfId="2072" xr:uid="{00000000-0005-0000-0000-00007F040000}"/>
    <cellStyle name="Nota 2 3 6 7" xfId="2524" xr:uid="{00000000-0005-0000-0000-000080040000}"/>
    <cellStyle name="Nota 2 3 7" xfId="275" xr:uid="{00000000-0005-0000-0000-000081040000}"/>
    <cellStyle name="Nota 2 3 7 2" xfId="432" xr:uid="{00000000-0005-0000-0000-000082040000}"/>
    <cellStyle name="Nota 2 3 7 2 2" xfId="804" xr:uid="{00000000-0005-0000-0000-000083040000}"/>
    <cellStyle name="Nota 2 3 7 2 3" xfId="1300" xr:uid="{00000000-0005-0000-0000-000084040000}"/>
    <cellStyle name="Nota 2 3 7 2 4" xfId="1776" xr:uid="{00000000-0005-0000-0000-000085040000}"/>
    <cellStyle name="Nota 2 3 7 2 5" xfId="2244" xr:uid="{00000000-0005-0000-0000-000086040000}"/>
    <cellStyle name="Nota 2 3 7 2 6" xfId="2696" xr:uid="{00000000-0005-0000-0000-000087040000}"/>
    <cellStyle name="Nota 2 3 7 3" xfId="588" xr:uid="{00000000-0005-0000-0000-000088040000}"/>
    <cellStyle name="Nota 2 3 7 3 2" xfId="960" xr:uid="{00000000-0005-0000-0000-000089040000}"/>
    <cellStyle name="Nota 2 3 7 3 3" xfId="1456" xr:uid="{00000000-0005-0000-0000-00008A040000}"/>
    <cellStyle name="Nota 2 3 7 3 4" xfId="1932" xr:uid="{00000000-0005-0000-0000-00008B040000}"/>
    <cellStyle name="Nota 2 3 7 3 5" xfId="2400" xr:uid="{00000000-0005-0000-0000-00008C040000}"/>
    <cellStyle name="Nota 2 3 7 3 6" xfId="2852" xr:uid="{00000000-0005-0000-0000-00008D040000}"/>
    <cellStyle name="Nota 2 3 7 4" xfId="1144" xr:uid="{00000000-0005-0000-0000-00008E040000}"/>
    <cellStyle name="Nota 2 3 7 5" xfId="1620" xr:uid="{00000000-0005-0000-0000-00008F040000}"/>
    <cellStyle name="Nota 2 3 7 6" xfId="2088" xr:uid="{00000000-0005-0000-0000-000090040000}"/>
    <cellStyle name="Nota 2 3 7 7" xfId="2540" xr:uid="{00000000-0005-0000-0000-000091040000}"/>
    <cellStyle name="Nota 2 3 8" xfId="291" xr:uid="{00000000-0005-0000-0000-000092040000}"/>
    <cellStyle name="Nota 2 3 8 2" xfId="448" xr:uid="{00000000-0005-0000-0000-000093040000}"/>
    <cellStyle name="Nota 2 3 8 2 2" xfId="820" xr:uid="{00000000-0005-0000-0000-000094040000}"/>
    <cellStyle name="Nota 2 3 8 2 3" xfId="1316" xr:uid="{00000000-0005-0000-0000-000095040000}"/>
    <cellStyle name="Nota 2 3 8 2 4" xfId="1792" xr:uid="{00000000-0005-0000-0000-000096040000}"/>
    <cellStyle name="Nota 2 3 8 2 5" xfId="2260" xr:uid="{00000000-0005-0000-0000-000097040000}"/>
    <cellStyle name="Nota 2 3 8 2 6" xfId="2712" xr:uid="{00000000-0005-0000-0000-000098040000}"/>
    <cellStyle name="Nota 2 3 8 3" xfId="604" xr:uid="{00000000-0005-0000-0000-000099040000}"/>
    <cellStyle name="Nota 2 3 8 3 2" xfId="976" xr:uid="{00000000-0005-0000-0000-00009A040000}"/>
    <cellStyle name="Nota 2 3 8 3 3" xfId="1472" xr:uid="{00000000-0005-0000-0000-00009B040000}"/>
    <cellStyle name="Nota 2 3 8 3 4" xfId="1948" xr:uid="{00000000-0005-0000-0000-00009C040000}"/>
    <cellStyle name="Nota 2 3 8 3 5" xfId="2416" xr:uid="{00000000-0005-0000-0000-00009D040000}"/>
    <cellStyle name="Nota 2 3 8 3 6" xfId="2868" xr:uid="{00000000-0005-0000-0000-00009E040000}"/>
    <cellStyle name="Nota 2 3 8 4" xfId="1160" xr:uid="{00000000-0005-0000-0000-00009F040000}"/>
    <cellStyle name="Nota 2 3 8 5" xfId="1636" xr:uid="{00000000-0005-0000-0000-0000A0040000}"/>
    <cellStyle name="Nota 2 3 8 6" xfId="2104" xr:uid="{00000000-0005-0000-0000-0000A1040000}"/>
    <cellStyle name="Nota 2 3 8 7" xfId="2556" xr:uid="{00000000-0005-0000-0000-0000A2040000}"/>
    <cellStyle name="Nota 2 3 9" xfId="305" xr:uid="{00000000-0005-0000-0000-0000A3040000}"/>
    <cellStyle name="Nota 2 3 9 2" xfId="462" xr:uid="{00000000-0005-0000-0000-0000A4040000}"/>
    <cellStyle name="Nota 2 3 9 2 2" xfId="834" xr:uid="{00000000-0005-0000-0000-0000A5040000}"/>
    <cellStyle name="Nota 2 3 9 2 3" xfId="1330" xr:uid="{00000000-0005-0000-0000-0000A6040000}"/>
    <cellStyle name="Nota 2 3 9 2 4" xfId="1806" xr:uid="{00000000-0005-0000-0000-0000A7040000}"/>
    <cellStyle name="Nota 2 3 9 2 5" xfId="2274" xr:uid="{00000000-0005-0000-0000-0000A8040000}"/>
    <cellStyle name="Nota 2 3 9 2 6" xfId="2726" xr:uid="{00000000-0005-0000-0000-0000A9040000}"/>
    <cellStyle name="Nota 2 3 9 3" xfId="618" xr:uid="{00000000-0005-0000-0000-0000AA040000}"/>
    <cellStyle name="Nota 2 3 9 3 2" xfId="990" xr:uid="{00000000-0005-0000-0000-0000AB040000}"/>
    <cellStyle name="Nota 2 3 9 3 3" xfId="1486" xr:uid="{00000000-0005-0000-0000-0000AC040000}"/>
    <cellStyle name="Nota 2 3 9 3 4" xfId="1962" xr:uid="{00000000-0005-0000-0000-0000AD040000}"/>
    <cellStyle name="Nota 2 3 9 3 5" xfId="2430" xr:uid="{00000000-0005-0000-0000-0000AE040000}"/>
    <cellStyle name="Nota 2 3 9 3 6" xfId="2882" xr:uid="{00000000-0005-0000-0000-0000AF040000}"/>
    <cellStyle name="Nota 2 3 9 4" xfId="1174" xr:uid="{00000000-0005-0000-0000-0000B0040000}"/>
    <cellStyle name="Nota 2 3 9 5" xfId="1650" xr:uid="{00000000-0005-0000-0000-0000B1040000}"/>
    <cellStyle name="Nota 2 3 9 6" xfId="2118" xr:uid="{00000000-0005-0000-0000-0000B2040000}"/>
    <cellStyle name="Nota 2 3 9 7" xfId="2570" xr:uid="{00000000-0005-0000-0000-0000B3040000}"/>
    <cellStyle name="Nota 2 4" xfId="187" xr:uid="{00000000-0005-0000-0000-0000B4040000}"/>
    <cellStyle name="Nota 2 4 10" xfId="327" xr:uid="{00000000-0005-0000-0000-0000B5040000}"/>
    <cellStyle name="Nota 2 4 10 2" xfId="484" xr:uid="{00000000-0005-0000-0000-0000B6040000}"/>
    <cellStyle name="Nota 2 4 10 2 2" xfId="856" xr:uid="{00000000-0005-0000-0000-0000B7040000}"/>
    <cellStyle name="Nota 2 4 10 2 3" xfId="1352" xr:uid="{00000000-0005-0000-0000-0000B8040000}"/>
    <cellStyle name="Nota 2 4 10 2 4" xfId="1828" xr:uid="{00000000-0005-0000-0000-0000B9040000}"/>
    <cellStyle name="Nota 2 4 10 2 5" xfId="2296" xr:uid="{00000000-0005-0000-0000-0000BA040000}"/>
    <cellStyle name="Nota 2 4 10 2 6" xfId="2748" xr:uid="{00000000-0005-0000-0000-0000BB040000}"/>
    <cellStyle name="Nota 2 4 10 3" xfId="640" xr:uid="{00000000-0005-0000-0000-0000BC040000}"/>
    <cellStyle name="Nota 2 4 10 3 2" xfId="1012" xr:uid="{00000000-0005-0000-0000-0000BD040000}"/>
    <cellStyle name="Nota 2 4 10 3 3" xfId="1508" xr:uid="{00000000-0005-0000-0000-0000BE040000}"/>
    <cellStyle name="Nota 2 4 10 3 4" xfId="1984" xr:uid="{00000000-0005-0000-0000-0000BF040000}"/>
    <cellStyle name="Nota 2 4 10 3 5" xfId="2452" xr:uid="{00000000-0005-0000-0000-0000C0040000}"/>
    <cellStyle name="Nota 2 4 10 3 6" xfId="2904" xr:uid="{00000000-0005-0000-0000-0000C1040000}"/>
    <cellStyle name="Nota 2 4 10 4" xfId="700" xr:uid="{00000000-0005-0000-0000-0000C2040000}"/>
    <cellStyle name="Nota 2 4 10 5" xfId="1196" xr:uid="{00000000-0005-0000-0000-0000C3040000}"/>
    <cellStyle name="Nota 2 4 10 6" xfId="1672" xr:uid="{00000000-0005-0000-0000-0000C4040000}"/>
    <cellStyle name="Nota 2 4 10 7" xfId="2140" xr:uid="{00000000-0005-0000-0000-0000C5040000}"/>
    <cellStyle name="Nota 2 4 10 8" xfId="2592" xr:uid="{00000000-0005-0000-0000-0000C6040000}"/>
    <cellStyle name="Nota 2 4 11" xfId="344" xr:uid="{00000000-0005-0000-0000-0000C7040000}"/>
    <cellStyle name="Nota 2 4 11 2" xfId="716" xr:uid="{00000000-0005-0000-0000-0000C8040000}"/>
    <cellStyle name="Nota 2 4 11 3" xfId="1212" xr:uid="{00000000-0005-0000-0000-0000C9040000}"/>
    <cellStyle name="Nota 2 4 11 4" xfId="1688" xr:uid="{00000000-0005-0000-0000-0000CA040000}"/>
    <cellStyle name="Nota 2 4 11 5" xfId="2156" xr:uid="{00000000-0005-0000-0000-0000CB040000}"/>
    <cellStyle name="Nota 2 4 11 6" xfId="2608" xr:uid="{00000000-0005-0000-0000-0000CC040000}"/>
    <cellStyle name="Nota 2 4 12" xfId="500" xr:uid="{00000000-0005-0000-0000-0000CD040000}"/>
    <cellStyle name="Nota 2 4 12 2" xfId="872" xr:uid="{00000000-0005-0000-0000-0000CE040000}"/>
    <cellStyle name="Nota 2 4 12 3" xfId="1368" xr:uid="{00000000-0005-0000-0000-0000CF040000}"/>
    <cellStyle name="Nota 2 4 12 4" xfId="1844" xr:uid="{00000000-0005-0000-0000-0000D0040000}"/>
    <cellStyle name="Nota 2 4 12 5" xfId="2312" xr:uid="{00000000-0005-0000-0000-0000D1040000}"/>
    <cellStyle name="Nota 2 4 12 6" xfId="2764" xr:uid="{00000000-0005-0000-0000-0000D2040000}"/>
    <cellStyle name="Nota 2 4 13" xfId="1532" xr:uid="{00000000-0005-0000-0000-0000D3040000}"/>
    <cellStyle name="Nota 2 4 14" xfId="2000" xr:uid="{00000000-0005-0000-0000-0000D4040000}"/>
    <cellStyle name="Nota 2 4 2" xfId="206" xr:uid="{00000000-0005-0000-0000-0000D5040000}"/>
    <cellStyle name="Nota 2 4 2 2" xfId="363" xr:uid="{00000000-0005-0000-0000-0000D6040000}"/>
    <cellStyle name="Nota 2 4 2 2 2" xfId="735" xr:uid="{00000000-0005-0000-0000-0000D7040000}"/>
    <cellStyle name="Nota 2 4 2 2 3" xfId="1231" xr:uid="{00000000-0005-0000-0000-0000D8040000}"/>
    <cellStyle name="Nota 2 4 2 2 4" xfId="1707" xr:uid="{00000000-0005-0000-0000-0000D9040000}"/>
    <cellStyle name="Nota 2 4 2 2 5" xfId="2175" xr:uid="{00000000-0005-0000-0000-0000DA040000}"/>
    <cellStyle name="Nota 2 4 2 2 6" xfId="2627" xr:uid="{00000000-0005-0000-0000-0000DB040000}"/>
    <cellStyle name="Nota 2 4 2 3" xfId="519" xr:uid="{00000000-0005-0000-0000-0000DC040000}"/>
    <cellStyle name="Nota 2 4 2 3 2" xfId="891" xr:uid="{00000000-0005-0000-0000-0000DD040000}"/>
    <cellStyle name="Nota 2 4 2 3 3" xfId="1387" xr:uid="{00000000-0005-0000-0000-0000DE040000}"/>
    <cellStyle name="Nota 2 4 2 3 4" xfId="1863" xr:uid="{00000000-0005-0000-0000-0000DF040000}"/>
    <cellStyle name="Nota 2 4 2 3 5" xfId="2331" xr:uid="{00000000-0005-0000-0000-0000E0040000}"/>
    <cellStyle name="Nota 2 4 2 3 6" xfId="2783" xr:uid="{00000000-0005-0000-0000-0000E1040000}"/>
    <cellStyle name="Nota 2 4 2 4" xfId="1075" xr:uid="{00000000-0005-0000-0000-0000E2040000}"/>
    <cellStyle name="Nota 2 4 2 5" xfId="1551" xr:uid="{00000000-0005-0000-0000-0000E3040000}"/>
    <cellStyle name="Nota 2 4 2 6" xfId="2019" xr:uid="{00000000-0005-0000-0000-0000E4040000}"/>
    <cellStyle name="Nota 2 4 2 7" xfId="2471" xr:uid="{00000000-0005-0000-0000-0000E5040000}"/>
    <cellStyle name="Nota 2 4 3" xfId="222" xr:uid="{00000000-0005-0000-0000-0000E6040000}"/>
    <cellStyle name="Nota 2 4 3 2" xfId="379" xr:uid="{00000000-0005-0000-0000-0000E7040000}"/>
    <cellStyle name="Nota 2 4 3 2 2" xfId="751" xr:uid="{00000000-0005-0000-0000-0000E8040000}"/>
    <cellStyle name="Nota 2 4 3 2 3" xfId="1247" xr:uid="{00000000-0005-0000-0000-0000E9040000}"/>
    <cellStyle name="Nota 2 4 3 2 4" xfId="1723" xr:uid="{00000000-0005-0000-0000-0000EA040000}"/>
    <cellStyle name="Nota 2 4 3 2 5" xfId="2191" xr:uid="{00000000-0005-0000-0000-0000EB040000}"/>
    <cellStyle name="Nota 2 4 3 2 6" xfId="2643" xr:uid="{00000000-0005-0000-0000-0000EC040000}"/>
    <cellStyle name="Nota 2 4 3 3" xfId="535" xr:uid="{00000000-0005-0000-0000-0000ED040000}"/>
    <cellStyle name="Nota 2 4 3 3 2" xfId="907" xr:uid="{00000000-0005-0000-0000-0000EE040000}"/>
    <cellStyle name="Nota 2 4 3 3 3" xfId="1403" xr:uid="{00000000-0005-0000-0000-0000EF040000}"/>
    <cellStyle name="Nota 2 4 3 3 4" xfId="1879" xr:uid="{00000000-0005-0000-0000-0000F0040000}"/>
    <cellStyle name="Nota 2 4 3 3 5" xfId="2347" xr:uid="{00000000-0005-0000-0000-0000F1040000}"/>
    <cellStyle name="Nota 2 4 3 3 6" xfId="2799" xr:uid="{00000000-0005-0000-0000-0000F2040000}"/>
    <cellStyle name="Nota 2 4 3 4" xfId="1091" xr:uid="{00000000-0005-0000-0000-0000F3040000}"/>
    <cellStyle name="Nota 2 4 3 5" xfId="1567" xr:uid="{00000000-0005-0000-0000-0000F4040000}"/>
    <cellStyle name="Nota 2 4 3 6" xfId="2035" xr:uid="{00000000-0005-0000-0000-0000F5040000}"/>
    <cellStyle name="Nota 2 4 3 7" xfId="2487" xr:uid="{00000000-0005-0000-0000-0000F6040000}"/>
    <cellStyle name="Nota 2 4 4" xfId="238" xr:uid="{00000000-0005-0000-0000-0000F7040000}"/>
    <cellStyle name="Nota 2 4 4 2" xfId="395" xr:uid="{00000000-0005-0000-0000-0000F8040000}"/>
    <cellStyle name="Nota 2 4 4 2 2" xfId="767" xr:uid="{00000000-0005-0000-0000-0000F9040000}"/>
    <cellStyle name="Nota 2 4 4 2 3" xfId="1263" xr:uid="{00000000-0005-0000-0000-0000FA040000}"/>
    <cellStyle name="Nota 2 4 4 2 4" xfId="1739" xr:uid="{00000000-0005-0000-0000-0000FB040000}"/>
    <cellStyle name="Nota 2 4 4 2 5" xfId="2207" xr:uid="{00000000-0005-0000-0000-0000FC040000}"/>
    <cellStyle name="Nota 2 4 4 2 6" xfId="2659" xr:uid="{00000000-0005-0000-0000-0000FD040000}"/>
    <cellStyle name="Nota 2 4 4 3" xfId="551" xr:uid="{00000000-0005-0000-0000-0000FE040000}"/>
    <cellStyle name="Nota 2 4 4 3 2" xfId="923" xr:uid="{00000000-0005-0000-0000-0000FF040000}"/>
    <cellStyle name="Nota 2 4 4 3 3" xfId="1419" xr:uid="{00000000-0005-0000-0000-000000050000}"/>
    <cellStyle name="Nota 2 4 4 3 4" xfId="1895" xr:uid="{00000000-0005-0000-0000-000001050000}"/>
    <cellStyle name="Nota 2 4 4 3 5" xfId="2363" xr:uid="{00000000-0005-0000-0000-000002050000}"/>
    <cellStyle name="Nota 2 4 4 3 6" xfId="2815" xr:uid="{00000000-0005-0000-0000-000003050000}"/>
    <cellStyle name="Nota 2 4 4 4" xfId="1107" xr:uid="{00000000-0005-0000-0000-000004050000}"/>
    <cellStyle name="Nota 2 4 4 5" xfId="1583" xr:uid="{00000000-0005-0000-0000-000005050000}"/>
    <cellStyle name="Nota 2 4 4 6" xfId="2051" xr:uid="{00000000-0005-0000-0000-000006050000}"/>
    <cellStyle name="Nota 2 4 4 7" xfId="2503" xr:uid="{00000000-0005-0000-0000-000007050000}"/>
    <cellStyle name="Nota 2 4 5" xfId="254" xr:uid="{00000000-0005-0000-0000-000008050000}"/>
    <cellStyle name="Nota 2 4 5 2" xfId="411" xr:uid="{00000000-0005-0000-0000-000009050000}"/>
    <cellStyle name="Nota 2 4 5 2 2" xfId="783" xr:uid="{00000000-0005-0000-0000-00000A050000}"/>
    <cellStyle name="Nota 2 4 5 2 3" xfId="1279" xr:uid="{00000000-0005-0000-0000-00000B050000}"/>
    <cellStyle name="Nota 2 4 5 2 4" xfId="1755" xr:uid="{00000000-0005-0000-0000-00000C050000}"/>
    <cellStyle name="Nota 2 4 5 2 5" xfId="2223" xr:uid="{00000000-0005-0000-0000-00000D050000}"/>
    <cellStyle name="Nota 2 4 5 2 6" xfId="2675" xr:uid="{00000000-0005-0000-0000-00000E050000}"/>
    <cellStyle name="Nota 2 4 5 3" xfId="567" xr:uid="{00000000-0005-0000-0000-00000F050000}"/>
    <cellStyle name="Nota 2 4 5 3 2" xfId="939" xr:uid="{00000000-0005-0000-0000-000010050000}"/>
    <cellStyle name="Nota 2 4 5 3 3" xfId="1435" xr:uid="{00000000-0005-0000-0000-000011050000}"/>
    <cellStyle name="Nota 2 4 5 3 4" xfId="1911" xr:uid="{00000000-0005-0000-0000-000012050000}"/>
    <cellStyle name="Nota 2 4 5 3 5" xfId="2379" xr:uid="{00000000-0005-0000-0000-000013050000}"/>
    <cellStyle name="Nota 2 4 5 3 6" xfId="2831" xr:uid="{00000000-0005-0000-0000-000014050000}"/>
    <cellStyle name="Nota 2 4 5 4" xfId="1123" xr:uid="{00000000-0005-0000-0000-000015050000}"/>
    <cellStyle name="Nota 2 4 5 5" xfId="1599" xr:uid="{00000000-0005-0000-0000-000016050000}"/>
    <cellStyle name="Nota 2 4 5 6" xfId="2067" xr:uid="{00000000-0005-0000-0000-000017050000}"/>
    <cellStyle name="Nota 2 4 5 7" xfId="2519" xr:uid="{00000000-0005-0000-0000-000018050000}"/>
    <cellStyle name="Nota 2 4 6" xfId="270" xr:uid="{00000000-0005-0000-0000-000019050000}"/>
    <cellStyle name="Nota 2 4 6 2" xfId="427" xr:uid="{00000000-0005-0000-0000-00001A050000}"/>
    <cellStyle name="Nota 2 4 6 2 2" xfId="799" xr:uid="{00000000-0005-0000-0000-00001B050000}"/>
    <cellStyle name="Nota 2 4 6 2 3" xfId="1295" xr:uid="{00000000-0005-0000-0000-00001C050000}"/>
    <cellStyle name="Nota 2 4 6 2 4" xfId="1771" xr:uid="{00000000-0005-0000-0000-00001D050000}"/>
    <cellStyle name="Nota 2 4 6 2 5" xfId="2239" xr:uid="{00000000-0005-0000-0000-00001E050000}"/>
    <cellStyle name="Nota 2 4 6 2 6" xfId="2691" xr:uid="{00000000-0005-0000-0000-00001F050000}"/>
    <cellStyle name="Nota 2 4 6 3" xfId="583" xr:uid="{00000000-0005-0000-0000-000020050000}"/>
    <cellStyle name="Nota 2 4 6 3 2" xfId="955" xr:uid="{00000000-0005-0000-0000-000021050000}"/>
    <cellStyle name="Nota 2 4 6 3 3" xfId="1451" xr:uid="{00000000-0005-0000-0000-000022050000}"/>
    <cellStyle name="Nota 2 4 6 3 4" xfId="1927" xr:uid="{00000000-0005-0000-0000-000023050000}"/>
    <cellStyle name="Nota 2 4 6 3 5" xfId="2395" xr:uid="{00000000-0005-0000-0000-000024050000}"/>
    <cellStyle name="Nota 2 4 6 3 6" xfId="2847" xr:uid="{00000000-0005-0000-0000-000025050000}"/>
    <cellStyle name="Nota 2 4 6 4" xfId="1139" xr:uid="{00000000-0005-0000-0000-000026050000}"/>
    <cellStyle name="Nota 2 4 6 5" xfId="1615" xr:uid="{00000000-0005-0000-0000-000027050000}"/>
    <cellStyle name="Nota 2 4 6 6" xfId="2083" xr:uid="{00000000-0005-0000-0000-000028050000}"/>
    <cellStyle name="Nota 2 4 6 7" xfId="2535" xr:uid="{00000000-0005-0000-0000-000029050000}"/>
    <cellStyle name="Nota 2 4 7" xfId="286" xr:uid="{00000000-0005-0000-0000-00002A050000}"/>
    <cellStyle name="Nota 2 4 7 2" xfId="443" xr:uid="{00000000-0005-0000-0000-00002B050000}"/>
    <cellStyle name="Nota 2 4 7 2 2" xfId="815" xr:uid="{00000000-0005-0000-0000-00002C050000}"/>
    <cellStyle name="Nota 2 4 7 2 3" xfId="1311" xr:uid="{00000000-0005-0000-0000-00002D050000}"/>
    <cellStyle name="Nota 2 4 7 2 4" xfId="1787" xr:uid="{00000000-0005-0000-0000-00002E050000}"/>
    <cellStyle name="Nota 2 4 7 2 5" xfId="2255" xr:uid="{00000000-0005-0000-0000-00002F050000}"/>
    <cellStyle name="Nota 2 4 7 2 6" xfId="2707" xr:uid="{00000000-0005-0000-0000-000030050000}"/>
    <cellStyle name="Nota 2 4 7 3" xfId="599" xr:uid="{00000000-0005-0000-0000-000031050000}"/>
    <cellStyle name="Nota 2 4 7 3 2" xfId="971" xr:uid="{00000000-0005-0000-0000-000032050000}"/>
    <cellStyle name="Nota 2 4 7 3 3" xfId="1467" xr:uid="{00000000-0005-0000-0000-000033050000}"/>
    <cellStyle name="Nota 2 4 7 3 4" xfId="1943" xr:uid="{00000000-0005-0000-0000-000034050000}"/>
    <cellStyle name="Nota 2 4 7 3 5" xfId="2411" xr:uid="{00000000-0005-0000-0000-000035050000}"/>
    <cellStyle name="Nota 2 4 7 3 6" xfId="2863" xr:uid="{00000000-0005-0000-0000-000036050000}"/>
    <cellStyle name="Nota 2 4 7 4" xfId="1155" xr:uid="{00000000-0005-0000-0000-000037050000}"/>
    <cellStyle name="Nota 2 4 7 5" xfId="1631" xr:uid="{00000000-0005-0000-0000-000038050000}"/>
    <cellStyle name="Nota 2 4 7 6" xfId="2099" xr:uid="{00000000-0005-0000-0000-000039050000}"/>
    <cellStyle name="Nota 2 4 7 7" xfId="2551" xr:uid="{00000000-0005-0000-0000-00003A050000}"/>
    <cellStyle name="Nota 2 4 8" xfId="302" xr:uid="{00000000-0005-0000-0000-00003B050000}"/>
    <cellStyle name="Nota 2 4 8 2" xfId="459" xr:uid="{00000000-0005-0000-0000-00003C050000}"/>
    <cellStyle name="Nota 2 4 8 2 2" xfId="831" xr:uid="{00000000-0005-0000-0000-00003D050000}"/>
    <cellStyle name="Nota 2 4 8 2 3" xfId="1327" xr:uid="{00000000-0005-0000-0000-00003E050000}"/>
    <cellStyle name="Nota 2 4 8 2 4" xfId="1803" xr:uid="{00000000-0005-0000-0000-00003F050000}"/>
    <cellStyle name="Nota 2 4 8 2 5" xfId="2271" xr:uid="{00000000-0005-0000-0000-000040050000}"/>
    <cellStyle name="Nota 2 4 8 2 6" xfId="2723" xr:uid="{00000000-0005-0000-0000-000041050000}"/>
    <cellStyle name="Nota 2 4 8 3" xfId="615" xr:uid="{00000000-0005-0000-0000-000042050000}"/>
    <cellStyle name="Nota 2 4 8 3 2" xfId="987" xr:uid="{00000000-0005-0000-0000-000043050000}"/>
    <cellStyle name="Nota 2 4 8 3 3" xfId="1483" xr:uid="{00000000-0005-0000-0000-000044050000}"/>
    <cellStyle name="Nota 2 4 8 3 4" xfId="1959" xr:uid="{00000000-0005-0000-0000-000045050000}"/>
    <cellStyle name="Nota 2 4 8 3 5" xfId="2427" xr:uid="{00000000-0005-0000-0000-000046050000}"/>
    <cellStyle name="Nota 2 4 8 3 6" xfId="2879" xr:uid="{00000000-0005-0000-0000-000047050000}"/>
    <cellStyle name="Nota 2 4 8 4" xfId="1171" xr:uid="{00000000-0005-0000-0000-000048050000}"/>
    <cellStyle name="Nota 2 4 8 5" xfId="1647" xr:uid="{00000000-0005-0000-0000-000049050000}"/>
    <cellStyle name="Nota 2 4 8 6" xfId="2115" xr:uid="{00000000-0005-0000-0000-00004A050000}"/>
    <cellStyle name="Nota 2 4 8 7" xfId="2567" xr:uid="{00000000-0005-0000-0000-00004B050000}"/>
    <cellStyle name="Nota 2 4 9" xfId="312" xr:uid="{00000000-0005-0000-0000-00004C050000}"/>
    <cellStyle name="Nota 2 4 9 2" xfId="469" xr:uid="{00000000-0005-0000-0000-00004D050000}"/>
    <cellStyle name="Nota 2 4 9 2 2" xfId="841" xr:uid="{00000000-0005-0000-0000-00004E050000}"/>
    <cellStyle name="Nota 2 4 9 2 3" xfId="1337" xr:uid="{00000000-0005-0000-0000-00004F050000}"/>
    <cellStyle name="Nota 2 4 9 2 4" xfId="1813" xr:uid="{00000000-0005-0000-0000-000050050000}"/>
    <cellStyle name="Nota 2 4 9 2 5" xfId="2281" xr:uid="{00000000-0005-0000-0000-000051050000}"/>
    <cellStyle name="Nota 2 4 9 2 6" xfId="2733" xr:uid="{00000000-0005-0000-0000-000052050000}"/>
    <cellStyle name="Nota 2 4 9 3" xfId="625" xr:uid="{00000000-0005-0000-0000-000053050000}"/>
    <cellStyle name="Nota 2 4 9 3 2" xfId="997" xr:uid="{00000000-0005-0000-0000-000054050000}"/>
    <cellStyle name="Nota 2 4 9 3 3" xfId="1493" xr:uid="{00000000-0005-0000-0000-000055050000}"/>
    <cellStyle name="Nota 2 4 9 3 4" xfId="1969" xr:uid="{00000000-0005-0000-0000-000056050000}"/>
    <cellStyle name="Nota 2 4 9 3 5" xfId="2437" xr:uid="{00000000-0005-0000-0000-000057050000}"/>
    <cellStyle name="Nota 2 4 9 3 6" xfId="2889" xr:uid="{00000000-0005-0000-0000-000058050000}"/>
    <cellStyle name="Nota 2 4 9 4" xfId="685" xr:uid="{00000000-0005-0000-0000-000059050000}"/>
    <cellStyle name="Nota 2 4 9 5" xfId="1181" xr:uid="{00000000-0005-0000-0000-00005A050000}"/>
    <cellStyle name="Nota 2 4 9 6" xfId="1657" xr:uid="{00000000-0005-0000-0000-00005B050000}"/>
    <cellStyle name="Nota 2 4 9 7" xfId="2125" xr:uid="{00000000-0005-0000-0000-00005C050000}"/>
    <cellStyle name="Nota 2 4 9 8" xfId="2577" xr:uid="{00000000-0005-0000-0000-00005D050000}"/>
    <cellStyle name="Nota 2 5" xfId="650" xr:uid="{00000000-0005-0000-0000-00005E050000}"/>
    <cellStyle name="Nota 2 6" xfId="1029" xr:uid="{00000000-0005-0000-0000-00005F050000}"/>
    <cellStyle name="Nota 3" xfId="112" xr:uid="{00000000-0005-0000-0000-000060050000}"/>
    <cellStyle name="Nota 4" xfId="113" xr:uid="{00000000-0005-0000-0000-000061050000}"/>
    <cellStyle name="Nota 4 2" xfId="184" xr:uid="{00000000-0005-0000-0000-000062050000}"/>
    <cellStyle name="Nota 4 2 10" xfId="324" xr:uid="{00000000-0005-0000-0000-000063050000}"/>
    <cellStyle name="Nota 4 2 10 2" xfId="481" xr:uid="{00000000-0005-0000-0000-000064050000}"/>
    <cellStyle name="Nota 4 2 10 2 2" xfId="853" xr:uid="{00000000-0005-0000-0000-000065050000}"/>
    <cellStyle name="Nota 4 2 10 2 3" xfId="1349" xr:uid="{00000000-0005-0000-0000-000066050000}"/>
    <cellStyle name="Nota 4 2 10 2 4" xfId="1825" xr:uid="{00000000-0005-0000-0000-000067050000}"/>
    <cellStyle name="Nota 4 2 10 2 5" xfId="2293" xr:uid="{00000000-0005-0000-0000-000068050000}"/>
    <cellStyle name="Nota 4 2 10 2 6" xfId="2745" xr:uid="{00000000-0005-0000-0000-000069050000}"/>
    <cellStyle name="Nota 4 2 10 3" xfId="637" xr:uid="{00000000-0005-0000-0000-00006A050000}"/>
    <cellStyle name="Nota 4 2 10 3 2" xfId="1009" xr:uid="{00000000-0005-0000-0000-00006B050000}"/>
    <cellStyle name="Nota 4 2 10 3 3" xfId="1505" xr:uid="{00000000-0005-0000-0000-00006C050000}"/>
    <cellStyle name="Nota 4 2 10 3 4" xfId="1981" xr:uid="{00000000-0005-0000-0000-00006D050000}"/>
    <cellStyle name="Nota 4 2 10 3 5" xfId="2449" xr:uid="{00000000-0005-0000-0000-00006E050000}"/>
    <cellStyle name="Nota 4 2 10 3 6" xfId="2901" xr:uid="{00000000-0005-0000-0000-00006F050000}"/>
    <cellStyle name="Nota 4 2 10 4" xfId="697" xr:uid="{00000000-0005-0000-0000-000070050000}"/>
    <cellStyle name="Nota 4 2 10 5" xfId="1193" xr:uid="{00000000-0005-0000-0000-000071050000}"/>
    <cellStyle name="Nota 4 2 10 6" xfId="1669" xr:uid="{00000000-0005-0000-0000-000072050000}"/>
    <cellStyle name="Nota 4 2 10 7" xfId="2137" xr:uid="{00000000-0005-0000-0000-000073050000}"/>
    <cellStyle name="Nota 4 2 10 8" xfId="2589" xr:uid="{00000000-0005-0000-0000-000074050000}"/>
    <cellStyle name="Nota 4 2 11" xfId="341" xr:uid="{00000000-0005-0000-0000-000075050000}"/>
    <cellStyle name="Nota 4 2 11 2" xfId="713" xr:uid="{00000000-0005-0000-0000-000076050000}"/>
    <cellStyle name="Nota 4 2 11 3" xfId="1209" xr:uid="{00000000-0005-0000-0000-000077050000}"/>
    <cellStyle name="Nota 4 2 11 4" xfId="1685" xr:uid="{00000000-0005-0000-0000-000078050000}"/>
    <cellStyle name="Nota 4 2 11 5" xfId="2153" xr:uid="{00000000-0005-0000-0000-000079050000}"/>
    <cellStyle name="Nota 4 2 11 6" xfId="2605" xr:uid="{00000000-0005-0000-0000-00007A050000}"/>
    <cellStyle name="Nota 4 2 12" xfId="497" xr:uid="{00000000-0005-0000-0000-00007B050000}"/>
    <cellStyle name="Nota 4 2 12 2" xfId="869" xr:uid="{00000000-0005-0000-0000-00007C050000}"/>
    <cellStyle name="Nota 4 2 12 3" xfId="1365" xr:uid="{00000000-0005-0000-0000-00007D050000}"/>
    <cellStyle name="Nota 4 2 12 4" xfId="1841" xr:uid="{00000000-0005-0000-0000-00007E050000}"/>
    <cellStyle name="Nota 4 2 12 5" xfId="2309" xr:uid="{00000000-0005-0000-0000-00007F050000}"/>
    <cellStyle name="Nota 4 2 12 6" xfId="2761" xr:uid="{00000000-0005-0000-0000-000080050000}"/>
    <cellStyle name="Nota 4 2 13" xfId="1529" xr:uid="{00000000-0005-0000-0000-000081050000}"/>
    <cellStyle name="Nota 4 2 14" xfId="1997" xr:uid="{00000000-0005-0000-0000-000082050000}"/>
    <cellStyle name="Nota 4 2 2" xfId="203" xr:uid="{00000000-0005-0000-0000-000083050000}"/>
    <cellStyle name="Nota 4 2 2 2" xfId="360" xr:uid="{00000000-0005-0000-0000-000084050000}"/>
    <cellStyle name="Nota 4 2 2 2 2" xfId="732" xr:uid="{00000000-0005-0000-0000-000085050000}"/>
    <cellStyle name="Nota 4 2 2 2 3" xfId="1228" xr:uid="{00000000-0005-0000-0000-000086050000}"/>
    <cellStyle name="Nota 4 2 2 2 4" xfId="1704" xr:uid="{00000000-0005-0000-0000-000087050000}"/>
    <cellStyle name="Nota 4 2 2 2 5" xfId="2172" xr:uid="{00000000-0005-0000-0000-000088050000}"/>
    <cellStyle name="Nota 4 2 2 2 6" xfId="2624" xr:uid="{00000000-0005-0000-0000-000089050000}"/>
    <cellStyle name="Nota 4 2 2 3" xfId="516" xr:uid="{00000000-0005-0000-0000-00008A050000}"/>
    <cellStyle name="Nota 4 2 2 3 2" xfId="888" xr:uid="{00000000-0005-0000-0000-00008B050000}"/>
    <cellStyle name="Nota 4 2 2 3 3" xfId="1384" xr:uid="{00000000-0005-0000-0000-00008C050000}"/>
    <cellStyle name="Nota 4 2 2 3 4" xfId="1860" xr:uid="{00000000-0005-0000-0000-00008D050000}"/>
    <cellStyle name="Nota 4 2 2 3 5" xfId="2328" xr:uid="{00000000-0005-0000-0000-00008E050000}"/>
    <cellStyle name="Nota 4 2 2 3 6" xfId="2780" xr:uid="{00000000-0005-0000-0000-00008F050000}"/>
    <cellStyle name="Nota 4 2 2 4" xfId="1072" xr:uid="{00000000-0005-0000-0000-000090050000}"/>
    <cellStyle name="Nota 4 2 2 5" xfId="1548" xr:uid="{00000000-0005-0000-0000-000091050000}"/>
    <cellStyle name="Nota 4 2 2 6" xfId="2016" xr:uid="{00000000-0005-0000-0000-000092050000}"/>
    <cellStyle name="Nota 4 2 2 7" xfId="2468" xr:uid="{00000000-0005-0000-0000-000093050000}"/>
    <cellStyle name="Nota 4 2 3" xfId="219" xr:uid="{00000000-0005-0000-0000-000094050000}"/>
    <cellStyle name="Nota 4 2 3 2" xfId="376" xr:uid="{00000000-0005-0000-0000-000095050000}"/>
    <cellStyle name="Nota 4 2 3 2 2" xfId="748" xr:uid="{00000000-0005-0000-0000-000096050000}"/>
    <cellStyle name="Nota 4 2 3 2 3" xfId="1244" xr:uid="{00000000-0005-0000-0000-000097050000}"/>
    <cellStyle name="Nota 4 2 3 2 4" xfId="1720" xr:uid="{00000000-0005-0000-0000-000098050000}"/>
    <cellStyle name="Nota 4 2 3 2 5" xfId="2188" xr:uid="{00000000-0005-0000-0000-000099050000}"/>
    <cellStyle name="Nota 4 2 3 2 6" xfId="2640" xr:uid="{00000000-0005-0000-0000-00009A050000}"/>
    <cellStyle name="Nota 4 2 3 3" xfId="532" xr:uid="{00000000-0005-0000-0000-00009B050000}"/>
    <cellStyle name="Nota 4 2 3 3 2" xfId="904" xr:uid="{00000000-0005-0000-0000-00009C050000}"/>
    <cellStyle name="Nota 4 2 3 3 3" xfId="1400" xr:uid="{00000000-0005-0000-0000-00009D050000}"/>
    <cellStyle name="Nota 4 2 3 3 4" xfId="1876" xr:uid="{00000000-0005-0000-0000-00009E050000}"/>
    <cellStyle name="Nota 4 2 3 3 5" xfId="2344" xr:uid="{00000000-0005-0000-0000-00009F050000}"/>
    <cellStyle name="Nota 4 2 3 3 6" xfId="2796" xr:uid="{00000000-0005-0000-0000-0000A0050000}"/>
    <cellStyle name="Nota 4 2 3 4" xfId="1088" xr:uid="{00000000-0005-0000-0000-0000A1050000}"/>
    <cellStyle name="Nota 4 2 3 5" xfId="1564" xr:uid="{00000000-0005-0000-0000-0000A2050000}"/>
    <cellStyle name="Nota 4 2 3 6" xfId="2032" xr:uid="{00000000-0005-0000-0000-0000A3050000}"/>
    <cellStyle name="Nota 4 2 3 7" xfId="2484" xr:uid="{00000000-0005-0000-0000-0000A4050000}"/>
    <cellStyle name="Nota 4 2 4" xfId="235" xr:uid="{00000000-0005-0000-0000-0000A5050000}"/>
    <cellStyle name="Nota 4 2 4 2" xfId="392" xr:uid="{00000000-0005-0000-0000-0000A6050000}"/>
    <cellStyle name="Nota 4 2 4 2 2" xfId="764" xr:uid="{00000000-0005-0000-0000-0000A7050000}"/>
    <cellStyle name="Nota 4 2 4 2 3" xfId="1260" xr:uid="{00000000-0005-0000-0000-0000A8050000}"/>
    <cellStyle name="Nota 4 2 4 2 4" xfId="1736" xr:uid="{00000000-0005-0000-0000-0000A9050000}"/>
    <cellStyle name="Nota 4 2 4 2 5" xfId="2204" xr:uid="{00000000-0005-0000-0000-0000AA050000}"/>
    <cellStyle name="Nota 4 2 4 2 6" xfId="2656" xr:uid="{00000000-0005-0000-0000-0000AB050000}"/>
    <cellStyle name="Nota 4 2 4 3" xfId="548" xr:uid="{00000000-0005-0000-0000-0000AC050000}"/>
    <cellStyle name="Nota 4 2 4 3 2" xfId="920" xr:uid="{00000000-0005-0000-0000-0000AD050000}"/>
    <cellStyle name="Nota 4 2 4 3 3" xfId="1416" xr:uid="{00000000-0005-0000-0000-0000AE050000}"/>
    <cellStyle name="Nota 4 2 4 3 4" xfId="1892" xr:uid="{00000000-0005-0000-0000-0000AF050000}"/>
    <cellStyle name="Nota 4 2 4 3 5" xfId="2360" xr:uid="{00000000-0005-0000-0000-0000B0050000}"/>
    <cellStyle name="Nota 4 2 4 3 6" xfId="2812" xr:uid="{00000000-0005-0000-0000-0000B1050000}"/>
    <cellStyle name="Nota 4 2 4 4" xfId="1104" xr:uid="{00000000-0005-0000-0000-0000B2050000}"/>
    <cellStyle name="Nota 4 2 4 5" xfId="1580" xr:uid="{00000000-0005-0000-0000-0000B3050000}"/>
    <cellStyle name="Nota 4 2 4 6" xfId="2048" xr:uid="{00000000-0005-0000-0000-0000B4050000}"/>
    <cellStyle name="Nota 4 2 4 7" xfId="2500" xr:uid="{00000000-0005-0000-0000-0000B5050000}"/>
    <cellStyle name="Nota 4 2 5" xfId="251" xr:uid="{00000000-0005-0000-0000-0000B6050000}"/>
    <cellStyle name="Nota 4 2 5 2" xfId="408" xr:uid="{00000000-0005-0000-0000-0000B7050000}"/>
    <cellStyle name="Nota 4 2 5 2 2" xfId="780" xr:uid="{00000000-0005-0000-0000-0000B8050000}"/>
    <cellStyle name="Nota 4 2 5 2 3" xfId="1276" xr:uid="{00000000-0005-0000-0000-0000B9050000}"/>
    <cellStyle name="Nota 4 2 5 2 4" xfId="1752" xr:uid="{00000000-0005-0000-0000-0000BA050000}"/>
    <cellStyle name="Nota 4 2 5 2 5" xfId="2220" xr:uid="{00000000-0005-0000-0000-0000BB050000}"/>
    <cellStyle name="Nota 4 2 5 2 6" xfId="2672" xr:uid="{00000000-0005-0000-0000-0000BC050000}"/>
    <cellStyle name="Nota 4 2 5 3" xfId="564" xr:uid="{00000000-0005-0000-0000-0000BD050000}"/>
    <cellStyle name="Nota 4 2 5 3 2" xfId="936" xr:uid="{00000000-0005-0000-0000-0000BE050000}"/>
    <cellStyle name="Nota 4 2 5 3 3" xfId="1432" xr:uid="{00000000-0005-0000-0000-0000BF050000}"/>
    <cellStyle name="Nota 4 2 5 3 4" xfId="1908" xr:uid="{00000000-0005-0000-0000-0000C0050000}"/>
    <cellStyle name="Nota 4 2 5 3 5" xfId="2376" xr:uid="{00000000-0005-0000-0000-0000C1050000}"/>
    <cellStyle name="Nota 4 2 5 3 6" xfId="2828" xr:uid="{00000000-0005-0000-0000-0000C2050000}"/>
    <cellStyle name="Nota 4 2 5 4" xfId="1120" xr:uid="{00000000-0005-0000-0000-0000C3050000}"/>
    <cellStyle name="Nota 4 2 5 5" xfId="1596" xr:uid="{00000000-0005-0000-0000-0000C4050000}"/>
    <cellStyle name="Nota 4 2 5 6" xfId="2064" xr:uid="{00000000-0005-0000-0000-0000C5050000}"/>
    <cellStyle name="Nota 4 2 5 7" xfId="2516" xr:uid="{00000000-0005-0000-0000-0000C6050000}"/>
    <cellStyle name="Nota 4 2 6" xfId="267" xr:uid="{00000000-0005-0000-0000-0000C7050000}"/>
    <cellStyle name="Nota 4 2 6 2" xfId="424" xr:uid="{00000000-0005-0000-0000-0000C8050000}"/>
    <cellStyle name="Nota 4 2 6 2 2" xfId="796" xr:uid="{00000000-0005-0000-0000-0000C9050000}"/>
    <cellStyle name="Nota 4 2 6 2 3" xfId="1292" xr:uid="{00000000-0005-0000-0000-0000CA050000}"/>
    <cellStyle name="Nota 4 2 6 2 4" xfId="1768" xr:uid="{00000000-0005-0000-0000-0000CB050000}"/>
    <cellStyle name="Nota 4 2 6 2 5" xfId="2236" xr:uid="{00000000-0005-0000-0000-0000CC050000}"/>
    <cellStyle name="Nota 4 2 6 2 6" xfId="2688" xr:uid="{00000000-0005-0000-0000-0000CD050000}"/>
    <cellStyle name="Nota 4 2 6 3" xfId="580" xr:uid="{00000000-0005-0000-0000-0000CE050000}"/>
    <cellStyle name="Nota 4 2 6 3 2" xfId="952" xr:uid="{00000000-0005-0000-0000-0000CF050000}"/>
    <cellStyle name="Nota 4 2 6 3 3" xfId="1448" xr:uid="{00000000-0005-0000-0000-0000D0050000}"/>
    <cellStyle name="Nota 4 2 6 3 4" xfId="1924" xr:uid="{00000000-0005-0000-0000-0000D1050000}"/>
    <cellStyle name="Nota 4 2 6 3 5" xfId="2392" xr:uid="{00000000-0005-0000-0000-0000D2050000}"/>
    <cellStyle name="Nota 4 2 6 3 6" xfId="2844" xr:uid="{00000000-0005-0000-0000-0000D3050000}"/>
    <cellStyle name="Nota 4 2 6 4" xfId="1136" xr:uid="{00000000-0005-0000-0000-0000D4050000}"/>
    <cellStyle name="Nota 4 2 6 5" xfId="1612" xr:uid="{00000000-0005-0000-0000-0000D5050000}"/>
    <cellStyle name="Nota 4 2 6 6" xfId="2080" xr:uid="{00000000-0005-0000-0000-0000D6050000}"/>
    <cellStyle name="Nota 4 2 6 7" xfId="2532" xr:uid="{00000000-0005-0000-0000-0000D7050000}"/>
    <cellStyle name="Nota 4 2 7" xfId="283" xr:uid="{00000000-0005-0000-0000-0000D8050000}"/>
    <cellStyle name="Nota 4 2 7 2" xfId="440" xr:uid="{00000000-0005-0000-0000-0000D9050000}"/>
    <cellStyle name="Nota 4 2 7 2 2" xfId="812" xr:uid="{00000000-0005-0000-0000-0000DA050000}"/>
    <cellStyle name="Nota 4 2 7 2 3" xfId="1308" xr:uid="{00000000-0005-0000-0000-0000DB050000}"/>
    <cellStyle name="Nota 4 2 7 2 4" xfId="1784" xr:uid="{00000000-0005-0000-0000-0000DC050000}"/>
    <cellStyle name="Nota 4 2 7 2 5" xfId="2252" xr:uid="{00000000-0005-0000-0000-0000DD050000}"/>
    <cellStyle name="Nota 4 2 7 2 6" xfId="2704" xr:uid="{00000000-0005-0000-0000-0000DE050000}"/>
    <cellStyle name="Nota 4 2 7 3" xfId="596" xr:uid="{00000000-0005-0000-0000-0000DF050000}"/>
    <cellStyle name="Nota 4 2 7 3 2" xfId="968" xr:uid="{00000000-0005-0000-0000-0000E0050000}"/>
    <cellStyle name="Nota 4 2 7 3 3" xfId="1464" xr:uid="{00000000-0005-0000-0000-0000E1050000}"/>
    <cellStyle name="Nota 4 2 7 3 4" xfId="1940" xr:uid="{00000000-0005-0000-0000-0000E2050000}"/>
    <cellStyle name="Nota 4 2 7 3 5" xfId="2408" xr:uid="{00000000-0005-0000-0000-0000E3050000}"/>
    <cellStyle name="Nota 4 2 7 3 6" xfId="2860" xr:uid="{00000000-0005-0000-0000-0000E4050000}"/>
    <cellStyle name="Nota 4 2 7 4" xfId="1152" xr:uid="{00000000-0005-0000-0000-0000E5050000}"/>
    <cellStyle name="Nota 4 2 7 5" xfId="1628" xr:uid="{00000000-0005-0000-0000-0000E6050000}"/>
    <cellStyle name="Nota 4 2 7 6" xfId="2096" xr:uid="{00000000-0005-0000-0000-0000E7050000}"/>
    <cellStyle name="Nota 4 2 7 7" xfId="2548" xr:uid="{00000000-0005-0000-0000-0000E8050000}"/>
    <cellStyle name="Nota 4 2 8" xfId="299" xr:uid="{00000000-0005-0000-0000-0000E9050000}"/>
    <cellStyle name="Nota 4 2 8 2" xfId="456" xr:uid="{00000000-0005-0000-0000-0000EA050000}"/>
    <cellStyle name="Nota 4 2 8 2 2" xfId="828" xr:uid="{00000000-0005-0000-0000-0000EB050000}"/>
    <cellStyle name="Nota 4 2 8 2 3" xfId="1324" xr:uid="{00000000-0005-0000-0000-0000EC050000}"/>
    <cellStyle name="Nota 4 2 8 2 4" xfId="1800" xr:uid="{00000000-0005-0000-0000-0000ED050000}"/>
    <cellStyle name="Nota 4 2 8 2 5" xfId="2268" xr:uid="{00000000-0005-0000-0000-0000EE050000}"/>
    <cellStyle name="Nota 4 2 8 2 6" xfId="2720" xr:uid="{00000000-0005-0000-0000-0000EF050000}"/>
    <cellStyle name="Nota 4 2 8 3" xfId="612" xr:uid="{00000000-0005-0000-0000-0000F0050000}"/>
    <cellStyle name="Nota 4 2 8 3 2" xfId="984" xr:uid="{00000000-0005-0000-0000-0000F1050000}"/>
    <cellStyle name="Nota 4 2 8 3 3" xfId="1480" xr:uid="{00000000-0005-0000-0000-0000F2050000}"/>
    <cellStyle name="Nota 4 2 8 3 4" xfId="1956" xr:uid="{00000000-0005-0000-0000-0000F3050000}"/>
    <cellStyle name="Nota 4 2 8 3 5" xfId="2424" xr:uid="{00000000-0005-0000-0000-0000F4050000}"/>
    <cellStyle name="Nota 4 2 8 3 6" xfId="2876" xr:uid="{00000000-0005-0000-0000-0000F5050000}"/>
    <cellStyle name="Nota 4 2 8 4" xfId="1168" xr:uid="{00000000-0005-0000-0000-0000F6050000}"/>
    <cellStyle name="Nota 4 2 8 5" xfId="1644" xr:uid="{00000000-0005-0000-0000-0000F7050000}"/>
    <cellStyle name="Nota 4 2 8 6" xfId="2112" xr:uid="{00000000-0005-0000-0000-0000F8050000}"/>
    <cellStyle name="Nota 4 2 8 7" xfId="2564" xr:uid="{00000000-0005-0000-0000-0000F9050000}"/>
    <cellStyle name="Nota 4 2 9" xfId="311" xr:uid="{00000000-0005-0000-0000-0000FA050000}"/>
    <cellStyle name="Nota 4 2 9 2" xfId="468" xr:uid="{00000000-0005-0000-0000-0000FB050000}"/>
    <cellStyle name="Nota 4 2 9 2 2" xfId="840" xr:uid="{00000000-0005-0000-0000-0000FC050000}"/>
    <cellStyle name="Nota 4 2 9 2 3" xfId="1336" xr:uid="{00000000-0005-0000-0000-0000FD050000}"/>
    <cellStyle name="Nota 4 2 9 2 4" xfId="1812" xr:uid="{00000000-0005-0000-0000-0000FE050000}"/>
    <cellStyle name="Nota 4 2 9 2 5" xfId="2280" xr:uid="{00000000-0005-0000-0000-0000FF050000}"/>
    <cellStyle name="Nota 4 2 9 2 6" xfId="2732" xr:uid="{00000000-0005-0000-0000-000000060000}"/>
    <cellStyle name="Nota 4 2 9 3" xfId="624" xr:uid="{00000000-0005-0000-0000-000001060000}"/>
    <cellStyle name="Nota 4 2 9 3 2" xfId="996" xr:uid="{00000000-0005-0000-0000-000002060000}"/>
    <cellStyle name="Nota 4 2 9 3 3" xfId="1492" xr:uid="{00000000-0005-0000-0000-000003060000}"/>
    <cellStyle name="Nota 4 2 9 3 4" xfId="1968" xr:uid="{00000000-0005-0000-0000-000004060000}"/>
    <cellStyle name="Nota 4 2 9 3 5" xfId="2436" xr:uid="{00000000-0005-0000-0000-000005060000}"/>
    <cellStyle name="Nota 4 2 9 3 6" xfId="2888" xr:uid="{00000000-0005-0000-0000-000006060000}"/>
    <cellStyle name="Nota 4 2 9 4" xfId="1180" xr:uid="{00000000-0005-0000-0000-000007060000}"/>
    <cellStyle name="Nota 4 2 9 5" xfId="1656" xr:uid="{00000000-0005-0000-0000-000008060000}"/>
    <cellStyle name="Nota 4 2 9 6" xfId="2124" xr:uid="{00000000-0005-0000-0000-000009060000}"/>
    <cellStyle name="Nota 4 2 9 7" xfId="2576" xr:uid="{00000000-0005-0000-0000-00000A060000}"/>
    <cellStyle name="Nota 4 3" xfId="174" xr:uid="{00000000-0005-0000-0000-00000B060000}"/>
    <cellStyle name="Nota 4 3 10" xfId="314" xr:uid="{00000000-0005-0000-0000-00000C060000}"/>
    <cellStyle name="Nota 4 3 10 2" xfId="471" xr:uid="{00000000-0005-0000-0000-00000D060000}"/>
    <cellStyle name="Nota 4 3 10 2 2" xfId="843" xr:uid="{00000000-0005-0000-0000-00000E060000}"/>
    <cellStyle name="Nota 4 3 10 2 3" xfId="1339" xr:uid="{00000000-0005-0000-0000-00000F060000}"/>
    <cellStyle name="Nota 4 3 10 2 4" xfId="1815" xr:uid="{00000000-0005-0000-0000-000010060000}"/>
    <cellStyle name="Nota 4 3 10 2 5" xfId="2283" xr:uid="{00000000-0005-0000-0000-000011060000}"/>
    <cellStyle name="Nota 4 3 10 2 6" xfId="2735" xr:uid="{00000000-0005-0000-0000-000012060000}"/>
    <cellStyle name="Nota 4 3 10 3" xfId="627" xr:uid="{00000000-0005-0000-0000-000013060000}"/>
    <cellStyle name="Nota 4 3 10 3 2" xfId="999" xr:uid="{00000000-0005-0000-0000-000014060000}"/>
    <cellStyle name="Nota 4 3 10 3 3" xfId="1495" xr:uid="{00000000-0005-0000-0000-000015060000}"/>
    <cellStyle name="Nota 4 3 10 3 4" xfId="1971" xr:uid="{00000000-0005-0000-0000-000016060000}"/>
    <cellStyle name="Nota 4 3 10 3 5" xfId="2439" xr:uid="{00000000-0005-0000-0000-000017060000}"/>
    <cellStyle name="Nota 4 3 10 3 6" xfId="2891" xr:uid="{00000000-0005-0000-0000-000018060000}"/>
    <cellStyle name="Nota 4 3 10 4" xfId="687" xr:uid="{00000000-0005-0000-0000-000019060000}"/>
    <cellStyle name="Nota 4 3 10 5" xfId="1183" xr:uid="{00000000-0005-0000-0000-00001A060000}"/>
    <cellStyle name="Nota 4 3 10 6" xfId="1659" xr:uid="{00000000-0005-0000-0000-00001B060000}"/>
    <cellStyle name="Nota 4 3 10 7" xfId="2127" xr:uid="{00000000-0005-0000-0000-00001C060000}"/>
    <cellStyle name="Nota 4 3 10 8" xfId="2579" xr:uid="{00000000-0005-0000-0000-00001D060000}"/>
    <cellStyle name="Nota 4 3 11" xfId="331" xr:uid="{00000000-0005-0000-0000-00001E060000}"/>
    <cellStyle name="Nota 4 3 11 2" xfId="703" xr:uid="{00000000-0005-0000-0000-00001F060000}"/>
    <cellStyle name="Nota 4 3 11 3" xfId="1199" xr:uid="{00000000-0005-0000-0000-000020060000}"/>
    <cellStyle name="Nota 4 3 11 4" xfId="1675" xr:uid="{00000000-0005-0000-0000-000021060000}"/>
    <cellStyle name="Nota 4 3 11 5" xfId="2143" xr:uid="{00000000-0005-0000-0000-000022060000}"/>
    <cellStyle name="Nota 4 3 11 6" xfId="2595" xr:uid="{00000000-0005-0000-0000-000023060000}"/>
    <cellStyle name="Nota 4 3 12" xfId="487" xr:uid="{00000000-0005-0000-0000-000024060000}"/>
    <cellStyle name="Nota 4 3 12 2" xfId="859" xr:uid="{00000000-0005-0000-0000-000025060000}"/>
    <cellStyle name="Nota 4 3 12 3" xfId="1355" xr:uid="{00000000-0005-0000-0000-000026060000}"/>
    <cellStyle name="Nota 4 3 12 4" xfId="1831" xr:uid="{00000000-0005-0000-0000-000027060000}"/>
    <cellStyle name="Nota 4 3 12 5" xfId="2299" xr:uid="{00000000-0005-0000-0000-000028060000}"/>
    <cellStyle name="Nota 4 3 12 6" xfId="2751" xr:uid="{00000000-0005-0000-0000-000029060000}"/>
    <cellStyle name="Nota 4 3 13" xfId="1519" xr:uid="{00000000-0005-0000-0000-00002A060000}"/>
    <cellStyle name="Nota 4 3 14" xfId="1987" xr:uid="{00000000-0005-0000-0000-00002B060000}"/>
    <cellStyle name="Nota 4 3 2" xfId="193" xr:uid="{00000000-0005-0000-0000-00002C060000}"/>
    <cellStyle name="Nota 4 3 2 2" xfId="350" xr:uid="{00000000-0005-0000-0000-00002D060000}"/>
    <cellStyle name="Nota 4 3 2 2 2" xfId="722" xr:uid="{00000000-0005-0000-0000-00002E060000}"/>
    <cellStyle name="Nota 4 3 2 2 3" xfId="1218" xr:uid="{00000000-0005-0000-0000-00002F060000}"/>
    <cellStyle name="Nota 4 3 2 2 4" xfId="1694" xr:uid="{00000000-0005-0000-0000-000030060000}"/>
    <cellStyle name="Nota 4 3 2 2 5" xfId="2162" xr:uid="{00000000-0005-0000-0000-000031060000}"/>
    <cellStyle name="Nota 4 3 2 2 6" xfId="2614" xr:uid="{00000000-0005-0000-0000-000032060000}"/>
    <cellStyle name="Nota 4 3 2 3" xfId="506" xr:uid="{00000000-0005-0000-0000-000033060000}"/>
    <cellStyle name="Nota 4 3 2 3 2" xfId="878" xr:uid="{00000000-0005-0000-0000-000034060000}"/>
    <cellStyle name="Nota 4 3 2 3 3" xfId="1374" xr:uid="{00000000-0005-0000-0000-000035060000}"/>
    <cellStyle name="Nota 4 3 2 3 4" xfId="1850" xr:uid="{00000000-0005-0000-0000-000036060000}"/>
    <cellStyle name="Nota 4 3 2 3 5" xfId="2318" xr:uid="{00000000-0005-0000-0000-000037060000}"/>
    <cellStyle name="Nota 4 3 2 3 6" xfId="2770" xr:uid="{00000000-0005-0000-0000-000038060000}"/>
    <cellStyle name="Nota 4 3 2 4" xfId="1062" xr:uid="{00000000-0005-0000-0000-000039060000}"/>
    <cellStyle name="Nota 4 3 2 5" xfId="1538" xr:uid="{00000000-0005-0000-0000-00003A060000}"/>
    <cellStyle name="Nota 4 3 2 6" xfId="2006" xr:uid="{00000000-0005-0000-0000-00003B060000}"/>
    <cellStyle name="Nota 4 3 2 7" xfId="2458" xr:uid="{00000000-0005-0000-0000-00003C060000}"/>
    <cellStyle name="Nota 4 3 3" xfId="209" xr:uid="{00000000-0005-0000-0000-00003D060000}"/>
    <cellStyle name="Nota 4 3 3 2" xfId="366" xr:uid="{00000000-0005-0000-0000-00003E060000}"/>
    <cellStyle name="Nota 4 3 3 2 2" xfId="738" xr:uid="{00000000-0005-0000-0000-00003F060000}"/>
    <cellStyle name="Nota 4 3 3 2 3" xfId="1234" xr:uid="{00000000-0005-0000-0000-000040060000}"/>
    <cellStyle name="Nota 4 3 3 2 4" xfId="1710" xr:uid="{00000000-0005-0000-0000-000041060000}"/>
    <cellStyle name="Nota 4 3 3 2 5" xfId="2178" xr:uid="{00000000-0005-0000-0000-000042060000}"/>
    <cellStyle name="Nota 4 3 3 2 6" xfId="2630" xr:uid="{00000000-0005-0000-0000-000043060000}"/>
    <cellStyle name="Nota 4 3 3 3" xfId="522" xr:uid="{00000000-0005-0000-0000-000044060000}"/>
    <cellStyle name="Nota 4 3 3 3 2" xfId="894" xr:uid="{00000000-0005-0000-0000-000045060000}"/>
    <cellStyle name="Nota 4 3 3 3 3" xfId="1390" xr:uid="{00000000-0005-0000-0000-000046060000}"/>
    <cellStyle name="Nota 4 3 3 3 4" xfId="1866" xr:uid="{00000000-0005-0000-0000-000047060000}"/>
    <cellStyle name="Nota 4 3 3 3 5" xfId="2334" xr:uid="{00000000-0005-0000-0000-000048060000}"/>
    <cellStyle name="Nota 4 3 3 3 6" xfId="2786" xr:uid="{00000000-0005-0000-0000-000049060000}"/>
    <cellStyle name="Nota 4 3 3 4" xfId="1078" xr:uid="{00000000-0005-0000-0000-00004A060000}"/>
    <cellStyle name="Nota 4 3 3 5" xfId="1554" xr:uid="{00000000-0005-0000-0000-00004B060000}"/>
    <cellStyle name="Nota 4 3 3 6" xfId="2022" xr:uid="{00000000-0005-0000-0000-00004C060000}"/>
    <cellStyle name="Nota 4 3 3 7" xfId="2474" xr:uid="{00000000-0005-0000-0000-00004D060000}"/>
    <cellStyle name="Nota 4 3 4" xfId="225" xr:uid="{00000000-0005-0000-0000-00004E060000}"/>
    <cellStyle name="Nota 4 3 4 2" xfId="382" xr:uid="{00000000-0005-0000-0000-00004F060000}"/>
    <cellStyle name="Nota 4 3 4 2 2" xfId="754" xr:uid="{00000000-0005-0000-0000-000050060000}"/>
    <cellStyle name="Nota 4 3 4 2 3" xfId="1250" xr:uid="{00000000-0005-0000-0000-000051060000}"/>
    <cellStyle name="Nota 4 3 4 2 4" xfId="1726" xr:uid="{00000000-0005-0000-0000-000052060000}"/>
    <cellStyle name="Nota 4 3 4 2 5" xfId="2194" xr:uid="{00000000-0005-0000-0000-000053060000}"/>
    <cellStyle name="Nota 4 3 4 2 6" xfId="2646" xr:uid="{00000000-0005-0000-0000-000054060000}"/>
    <cellStyle name="Nota 4 3 4 3" xfId="538" xr:uid="{00000000-0005-0000-0000-000055060000}"/>
    <cellStyle name="Nota 4 3 4 3 2" xfId="910" xr:uid="{00000000-0005-0000-0000-000056060000}"/>
    <cellStyle name="Nota 4 3 4 3 3" xfId="1406" xr:uid="{00000000-0005-0000-0000-000057060000}"/>
    <cellStyle name="Nota 4 3 4 3 4" xfId="1882" xr:uid="{00000000-0005-0000-0000-000058060000}"/>
    <cellStyle name="Nota 4 3 4 3 5" xfId="2350" xr:uid="{00000000-0005-0000-0000-000059060000}"/>
    <cellStyle name="Nota 4 3 4 3 6" xfId="2802" xr:uid="{00000000-0005-0000-0000-00005A060000}"/>
    <cellStyle name="Nota 4 3 4 4" xfId="1094" xr:uid="{00000000-0005-0000-0000-00005B060000}"/>
    <cellStyle name="Nota 4 3 4 5" xfId="1570" xr:uid="{00000000-0005-0000-0000-00005C060000}"/>
    <cellStyle name="Nota 4 3 4 6" xfId="2038" xr:uid="{00000000-0005-0000-0000-00005D060000}"/>
    <cellStyle name="Nota 4 3 4 7" xfId="2490" xr:uid="{00000000-0005-0000-0000-00005E060000}"/>
    <cellStyle name="Nota 4 3 5" xfId="241" xr:uid="{00000000-0005-0000-0000-00005F060000}"/>
    <cellStyle name="Nota 4 3 5 2" xfId="398" xr:uid="{00000000-0005-0000-0000-000060060000}"/>
    <cellStyle name="Nota 4 3 5 2 2" xfId="770" xr:uid="{00000000-0005-0000-0000-000061060000}"/>
    <cellStyle name="Nota 4 3 5 2 3" xfId="1266" xr:uid="{00000000-0005-0000-0000-000062060000}"/>
    <cellStyle name="Nota 4 3 5 2 4" xfId="1742" xr:uid="{00000000-0005-0000-0000-000063060000}"/>
    <cellStyle name="Nota 4 3 5 2 5" xfId="2210" xr:uid="{00000000-0005-0000-0000-000064060000}"/>
    <cellStyle name="Nota 4 3 5 2 6" xfId="2662" xr:uid="{00000000-0005-0000-0000-000065060000}"/>
    <cellStyle name="Nota 4 3 5 3" xfId="554" xr:uid="{00000000-0005-0000-0000-000066060000}"/>
    <cellStyle name="Nota 4 3 5 3 2" xfId="926" xr:uid="{00000000-0005-0000-0000-000067060000}"/>
    <cellStyle name="Nota 4 3 5 3 3" xfId="1422" xr:uid="{00000000-0005-0000-0000-000068060000}"/>
    <cellStyle name="Nota 4 3 5 3 4" xfId="1898" xr:uid="{00000000-0005-0000-0000-000069060000}"/>
    <cellStyle name="Nota 4 3 5 3 5" xfId="2366" xr:uid="{00000000-0005-0000-0000-00006A060000}"/>
    <cellStyle name="Nota 4 3 5 3 6" xfId="2818" xr:uid="{00000000-0005-0000-0000-00006B060000}"/>
    <cellStyle name="Nota 4 3 5 4" xfId="1110" xr:uid="{00000000-0005-0000-0000-00006C060000}"/>
    <cellStyle name="Nota 4 3 5 5" xfId="1586" xr:uid="{00000000-0005-0000-0000-00006D060000}"/>
    <cellStyle name="Nota 4 3 5 6" xfId="2054" xr:uid="{00000000-0005-0000-0000-00006E060000}"/>
    <cellStyle name="Nota 4 3 5 7" xfId="2506" xr:uid="{00000000-0005-0000-0000-00006F060000}"/>
    <cellStyle name="Nota 4 3 6" xfId="257" xr:uid="{00000000-0005-0000-0000-000070060000}"/>
    <cellStyle name="Nota 4 3 6 2" xfId="414" xr:uid="{00000000-0005-0000-0000-000071060000}"/>
    <cellStyle name="Nota 4 3 6 2 2" xfId="786" xr:uid="{00000000-0005-0000-0000-000072060000}"/>
    <cellStyle name="Nota 4 3 6 2 3" xfId="1282" xr:uid="{00000000-0005-0000-0000-000073060000}"/>
    <cellStyle name="Nota 4 3 6 2 4" xfId="1758" xr:uid="{00000000-0005-0000-0000-000074060000}"/>
    <cellStyle name="Nota 4 3 6 2 5" xfId="2226" xr:uid="{00000000-0005-0000-0000-000075060000}"/>
    <cellStyle name="Nota 4 3 6 2 6" xfId="2678" xr:uid="{00000000-0005-0000-0000-000076060000}"/>
    <cellStyle name="Nota 4 3 6 3" xfId="570" xr:uid="{00000000-0005-0000-0000-000077060000}"/>
    <cellStyle name="Nota 4 3 6 3 2" xfId="942" xr:uid="{00000000-0005-0000-0000-000078060000}"/>
    <cellStyle name="Nota 4 3 6 3 3" xfId="1438" xr:uid="{00000000-0005-0000-0000-000079060000}"/>
    <cellStyle name="Nota 4 3 6 3 4" xfId="1914" xr:uid="{00000000-0005-0000-0000-00007A060000}"/>
    <cellStyle name="Nota 4 3 6 3 5" xfId="2382" xr:uid="{00000000-0005-0000-0000-00007B060000}"/>
    <cellStyle name="Nota 4 3 6 3 6" xfId="2834" xr:uid="{00000000-0005-0000-0000-00007C060000}"/>
    <cellStyle name="Nota 4 3 6 4" xfId="1126" xr:uid="{00000000-0005-0000-0000-00007D060000}"/>
    <cellStyle name="Nota 4 3 6 5" xfId="1602" xr:uid="{00000000-0005-0000-0000-00007E060000}"/>
    <cellStyle name="Nota 4 3 6 6" xfId="2070" xr:uid="{00000000-0005-0000-0000-00007F060000}"/>
    <cellStyle name="Nota 4 3 6 7" xfId="2522" xr:uid="{00000000-0005-0000-0000-000080060000}"/>
    <cellStyle name="Nota 4 3 7" xfId="273" xr:uid="{00000000-0005-0000-0000-000081060000}"/>
    <cellStyle name="Nota 4 3 7 2" xfId="430" xr:uid="{00000000-0005-0000-0000-000082060000}"/>
    <cellStyle name="Nota 4 3 7 2 2" xfId="802" xr:uid="{00000000-0005-0000-0000-000083060000}"/>
    <cellStyle name="Nota 4 3 7 2 3" xfId="1298" xr:uid="{00000000-0005-0000-0000-000084060000}"/>
    <cellStyle name="Nota 4 3 7 2 4" xfId="1774" xr:uid="{00000000-0005-0000-0000-000085060000}"/>
    <cellStyle name="Nota 4 3 7 2 5" xfId="2242" xr:uid="{00000000-0005-0000-0000-000086060000}"/>
    <cellStyle name="Nota 4 3 7 2 6" xfId="2694" xr:uid="{00000000-0005-0000-0000-000087060000}"/>
    <cellStyle name="Nota 4 3 7 3" xfId="586" xr:uid="{00000000-0005-0000-0000-000088060000}"/>
    <cellStyle name="Nota 4 3 7 3 2" xfId="958" xr:uid="{00000000-0005-0000-0000-000089060000}"/>
    <cellStyle name="Nota 4 3 7 3 3" xfId="1454" xr:uid="{00000000-0005-0000-0000-00008A060000}"/>
    <cellStyle name="Nota 4 3 7 3 4" xfId="1930" xr:uid="{00000000-0005-0000-0000-00008B060000}"/>
    <cellStyle name="Nota 4 3 7 3 5" xfId="2398" xr:uid="{00000000-0005-0000-0000-00008C060000}"/>
    <cellStyle name="Nota 4 3 7 3 6" xfId="2850" xr:uid="{00000000-0005-0000-0000-00008D060000}"/>
    <cellStyle name="Nota 4 3 7 4" xfId="1142" xr:uid="{00000000-0005-0000-0000-00008E060000}"/>
    <cellStyle name="Nota 4 3 7 5" xfId="1618" xr:uid="{00000000-0005-0000-0000-00008F060000}"/>
    <cellStyle name="Nota 4 3 7 6" xfId="2086" xr:uid="{00000000-0005-0000-0000-000090060000}"/>
    <cellStyle name="Nota 4 3 7 7" xfId="2538" xr:uid="{00000000-0005-0000-0000-000091060000}"/>
    <cellStyle name="Nota 4 3 8" xfId="289" xr:uid="{00000000-0005-0000-0000-000092060000}"/>
    <cellStyle name="Nota 4 3 8 2" xfId="446" xr:uid="{00000000-0005-0000-0000-000093060000}"/>
    <cellStyle name="Nota 4 3 8 2 2" xfId="818" xr:uid="{00000000-0005-0000-0000-000094060000}"/>
    <cellStyle name="Nota 4 3 8 2 3" xfId="1314" xr:uid="{00000000-0005-0000-0000-000095060000}"/>
    <cellStyle name="Nota 4 3 8 2 4" xfId="1790" xr:uid="{00000000-0005-0000-0000-000096060000}"/>
    <cellStyle name="Nota 4 3 8 2 5" xfId="2258" xr:uid="{00000000-0005-0000-0000-000097060000}"/>
    <cellStyle name="Nota 4 3 8 2 6" xfId="2710" xr:uid="{00000000-0005-0000-0000-000098060000}"/>
    <cellStyle name="Nota 4 3 8 3" xfId="602" xr:uid="{00000000-0005-0000-0000-000099060000}"/>
    <cellStyle name="Nota 4 3 8 3 2" xfId="974" xr:uid="{00000000-0005-0000-0000-00009A060000}"/>
    <cellStyle name="Nota 4 3 8 3 3" xfId="1470" xr:uid="{00000000-0005-0000-0000-00009B060000}"/>
    <cellStyle name="Nota 4 3 8 3 4" xfId="1946" xr:uid="{00000000-0005-0000-0000-00009C060000}"/>
    <cellStyle name="Nota 4 3 8 3 5" xfId="2414" xr:uid="{00000000-0005-0000-0000-00009D060000}"/>
    <cellStyle name="Nota 4 3 8 3 6" xfId="2866" xr:uid="{00000000-0005-0000-0000-00009E060000}"/>
    <cellStyle name="Nota 4 3 8 4" xfId="1158" xr:uid="{00000000-0005-0000-0000-00009F060000}"/>
    <cellStyle name="Nota 4 3 8 5" xfId="1634" xr:uid="{00000000-0005-0000-0000-0000A0060000}"/>
    <cellStyle name="Nota 4 3 8 6" xfId="2102" xr:uid="{00000000-0005-0000-0000-0000A1060000}"/>
    <cellStyle name="Nota 4 3 8 7" xfId="2554" xr:uid="{00000000-0005-0000-0000-0000A2060000}"/>
    <cellStyle name="Nota 4 3 9" xfId="303" xr:uid="{00000000-0005-0000-0000-0000A3060000}"/>
    <cellStyle name="Nota 4 3 9 2" xfId="460" xr:uid="{00000000-0005-0000-0000-0000A4060000}"/>
    <cellStyle name="Nota 4 3 9 2 2" xfId="832" xr:uid="{00000000-0005-0000-0000-0000A5060000}"/>
    <cellStyle name="Nota 4 3 9 2 3" xfId="1328" xr:uid="{00000000-0005-0000-0000-0000A6060000}"/>
    <cellStyle name="Nota 4 3 9 2 4" xfId="1804" xr:uid="{00000000-0005-0000-0000-0000A7060000}"/>
    <cellStyle name="Nota 4 3 9 2 5" xfId="2272" xr:uid="{00000000-0005-0000-0000-0000A8060000}"/>
    <cellStyle name="Nota 4 3 9 2 6" xfId="2724" xr:uid="{00000000-0005-0000-0000-0000A9060000}"/>
    <cellStyle name="Nota 4 3 9 3" xfId="616" xr:uid="{00000000-0005-0000-0000-0000AA060000}"/>
    <cellStyle name="Nota 4 3 9 3 2" xfId="988" xr:uid="{00000000-0005-0000-0000-0000AB060000}"/>
    <cellStyle name="Nota 4 3 9 3 3" xfId="1484" xr:uid="{00000000-0005-0000-0000-0000AC060000}"/>
    <cellStyle name="Nota 4 3 9 3 4" xfId="1960" xr:uid="{00000000-0005-0000-0000-0000AD060000}"/>
    <cellStyle name="Nota 4 3 9 3 5" xfId="2428" xr:uid="{00000000-0005-0000-0000-0000AE060000}"/>
    <cellStyle name="Nota 4 3 9 3 6" xfId="2880" xr:uid="{00000000-0005-0000-0000-0000AF060000}"/>
    <cellStyle name="Nota 4 3 9 4" xfId="1172" xr:uid="{00000000-0005-0000-0000-0000B0060000}"/>
    <cellStyle name="Nota 4 3 9 5" xfId="1648" xr:uid="{00000000-0005-0000-0000-0000B1060000}"/>
    <cellStyle name="Nota 4 3 9 6" xfId="2116" xr:uid="{00000000-0005-0000-0000-0000B2060000}"/>
    <cellStyle name="Nota 4 3 9 7" xfId="2568" xr:uid="{00000000-0005-0000-0000-0000B3060000}"/>
    <cellStyle name="Nota 4 4" xfId="180" xr:uid="{00000000-0005-0000-0000-0000B4060000}"/>
    <cellStyle name="Nota 4 4 10" xfId="320" xr:uid="{00000000-0005-0000-0000-0000B5060000}"/>
    <cellStyle name="Nota 4 4 10 2" xfId="477" xr:uid="{00000000-0005-0000-0000-0000B6060000}"/>
    <cellStyle name="Nota 4 4 10 2 2" xfId="849" xr:uid="{00000000-0005-0000-0000-0000B7060000}"/>
    <cellStyle name="Nota 4 4 10 2 3" xfId="1345" xr:uid="{00000000-0005-0000-0000-0000B8060000}"/>
    <cellStyle name="Nota 4 4 10 2 4" xfId="1821" xr:uid="{00000000-0005-0000-0000-0000B9060000}"/>
    <cellStyle name="Nota 4 4 10 2 5" xfId="2289" xr:uid="{00000000-0005-0000-0000-0000BA060000}"/>
    <cellStyle name="Nota 4 4 10 2 6" xfId="2741" xr:uid="{00000000-0005-0000-0000-0000BB060000}"/>
    <cellStyle name="Nota 4 4 10 3" xfId="633" xr:uid="{00000000-0005-0000-0000-0000BC060000}"/>
    <cellStyle name="Nota 4 4 10 3 2" xfId="1005" xr:uid="{00000000-0005-0000-0000-0000BD060000}"/>
    <cellStyle name="Nota 4 4 10 3 3" xfId="1501" xr:uid="{00000000-0005-0000-0000-0000BE060000}"/>
    <cellStyle name="Nota 4 4 10 3 4" xfId="1977" xr:uid="{00000000-0005-0000-0000-0000BF060000}"/>
    <cellStyle name="Nota 4 4 10 3 5" xfId="2445" xr:uid="{00000000-0005-0000-0000-0000C0060000}"/>
    <cellStyle name="Nota 4 4 10 3 6" xfId="2897" xr:uid="{00000000-0005-0000-0000-0000C1060000}"/>
    <cellStyle name="Nota 4 4 10 4" xfId="693" xr:uid="{00000000-0005-0000-0000-0000C2060000}"/>
    <cellStyle name="Nota 4 4 10 5" xfId="1189" xr:uid="{00000000-0005-0000-0000-0000C3060000}"/>
    <cellStyle name="Nota 4 4 10 6" xfId="1665" xr:uid="{00000000-0005-0000-0000-0000C4060000}"/>
    <cellStyle name="Nota 4 4 10 7" xfId="2133" xr:uid="{00000000-0005-0000-0000-0000C5060000}"/>
    <cellStyle name="Nota 4 4 10 8" xfId="2585" xr:uid="{00000000-0005-0000-0000-0000C6060000}"/>
    <cellStyle name="Nota 4 4 11" xfId="337" xr:uid="{00000000-0005-0000-0000-0000C7060000}"/>
    <cellStyle name="Nota 4 4 11 2" xfId="709" xr:uid="{00000000-0005-0000-0000-0000C8060000}"/>
    <cellStyle name="Nota 4 4 11 3" xfId="1205" xr:uid="{00000000-0005-0000-0000-0000C9060000}"/>
    <cellStyle name="Nota 4 4 11 4" xfId="1681" xr:uid="{00000000-0005-0000-0000-0000CA060000}"/>
    <cellStyle name="Nota 4 4 11 5" xfId="2149" xr:uid="{00000000-0005-0000-0000-0000CB060000}"/>
    <cellStyle name="Nota 4 4 11 6" xfId="2601" xr:uid="{00000000-0005-0000-0000-0000CC060000}"/>
    <cellStyle name="Nota 4 4 12" xfId="493" xr:uid="{00000000-0005-0000-0000-0000CD060000}"/>
    <cellStyle name="Nota 4 4 12 2" xfId="865" xr:uid="{00000000-0005-0000-0000-0000CE060000}"/>
    <cellStyle name="Nota 4 4 12 3" xfId="1361" xr:uid="{00000000-0005-0000-0000-0000CF060000}"/>
    <cellStyle name="Nota 4 4 12 4" xfId="1837" xr:uid="{00000000-0005-0000-0000-0000D0060000}"/>
    <cellStyle name="Nota 4 4 12 5" xfId="2305" xr:uid="{00000000-0005-0000-0000-0000D1060000}"/>
    <cellStyle name="Nota 4 4 12 6" xfId="2757" xr:uid="{00000000-0005-0000-0000-0000D2060000}"/>
    <cellStyle name="Nota 4 4 13" xfId="1525" xr:uid="{00000000-0005-0000-0000-0000D3060000}"/>
    <cellStyle name="Nota 4 4 14" xfId="1993" xr:uid="{00000000-0005-0000-0000-0000D4060000}"/>
    <cellStyle name="Nota 4 4 2" xfId="199" xr:uid="{00000000-0005-0000-0000-0000D5060000}"/>
    <cellStyle name="Nota 4 4 2 2" xfId="356" xr:uid="{00000000-0005-0000-0000-0000D6060000}"/>
    <cellStyle name="Nota 4 4 2 2 2" xfId="728" xr:uid="{00000000-0005-0000-0000-0000D7060000}"/>
    <cellStyle name="Nota 4 4 2 2 3" xfId="1224" xr:uid="{00000000-0005-0000-0000-0000D8060000}"/>
    <cellStyle name="Nota 4 4 2 2 4" xfId="1700" xr:uid="{00000000-0005-0000-0000-0000D9060000}"/>
    <cellStyle name="Nota 4 4 2 2 5" xfId="2168" xr:uid="{00000000-0005-0000-0000-0000DA060000}"/>
    <cellStyle name="Nota 4 4 2 2 6" xfId="2620" xr:uid="{00000000-0005-0000-0000-0000DB060000}"/>
    <cellStyle name="Nota 4 4 2 3" xfId="512" xr:uid="{00000000-0005-0000-0000-0000DC060000}"/>
    <cellStyle name="Nota 4 4 2 3 2" xfId="884" xr:uid="{00000000-0005-0000-0000-0000DD060000}"/>
    <cellStyle name="Nota 4 4 2 3 3" xfId="1380" xr:uid="{00000000-0005-0000-0000-0000DE060000}"/>
    <cellStyle name="Nota 4 4 2 3 4" xfId="1856" xr:uid="{00000000-0005-0000-0000-0000DF060000}"/>
    <cellStyle name="Nota 4 4 2 3 5" xfId="2324" xr:uid="{00000000-0005-0000-0000-0000E0060000}"/>
    <cellStyle name="Nota 4 4 2 3 6" xfId="2776" xr:uid="{00000000-0005-0000-0000-0000E1060000}"/>
    <cellStyle name="Nota 4 4 2 4" xfId="1068" xr:uid="{00000000-0005-0000-0000-0000E2060000}"/>
    <cellStyle name="Nota 4 4 2 5" xfId="1544" xr:uid="{00000000-0005-0000-0000-0000E3060000}"/>
    <cellStyle name="Nota 4 4 2 6" xfId="2012" xr:uid="{00000000-0005-0000-0000-0000E4060000}"/>
    <cellStyle name="Nota 4 4 2 7" xfId="2464" xr:uid="{00000000-0005-0000-0000-0000E5060000}"/>
    <cellStyle name="Nota 4 4 3" xfId="215" xr:uid="{00000000-0005-0000-0000-0000E6060000}"/>
    <cellStyle name="Nota 4 4 3 2" xfId="372" xr:uid="{00000000-0005-0000-0000-0000E7060000}"/>
    <cellStyle name="Nota 4 4 3 2 2" xfId="744" xr:uid="{00000000-0005-0000-0000-0000E8060000}"/>
    <cellStyle name="Nota 4 4 3 2 3" xfId="1240" xr:uid="{00000000-0005-0000-0000-0000E9060000}"/>
    <cellStyle name="Nota 4 4 3 2 4" xfId="1716" xr:uid="{00000000-0005-0000-0000-0000EA060000}"/>
    <cellStyle name="Nota 4 4 3 2 5" xfId="2184" xr:uid="{00000000-0005-0000-0000-0000EB060000}"/>
    <cellStyle name="Nota 4 4 3 2 6" xfId="2636" xr:uid="{00000000-0005-0000-0000-0000EC060000}"/>
    <cellStyle name="Nota 4 4 3 3" xfId="528" xr:uid="{00000000-0005-0000-0000-0000ED060000}"/>
    <cellStyle name="Nota 4 4 3 3 2" xfId="900" xr:uid="{00000000-0005-0000-0000-0000EE060000}"/>
    <cellStyle name="Nota 4 4 3 3 3" xfId="1396" xr:uid="{00000000-0005-0000-0000-0000EF060000}"/>
    <cellStyle name="Nota 4 4 3 3 4" xfId="1872" xr:uid="{00000000-0005-0000-0000-0000F0060000}"/>
    <cellStyle name="Nota 4 4 3 3 5" xfId="2340" xr:uid="{00000000-0005-0000-0000-0000F1060000}"/>
    <cellStyle name="Nota 4 4 3 3 6" xfId="2792" xr:uid="{00000000-0005-0000-0000-0000F2060000}"/>
    <cellStyle name="Nota 4 4 3 4" xfId="1084" xr:uid="{00000000-0005-0000-0000-0000F3060000}"/>
    <cellStyle name="Nota 4 4 3 5" xfId="1560" xr:uid="{00000000-0005-0000-0000-0000F4060000}"/>
    <cellStyle name="Nota 4 4 3 6" xfId="2028" xr:uid="{00000000-0005-0000-0000-0000F5060000}"/>
    <cellStyle name="Nota 4 4 3 7" xfId="2480" xr:uid="{00000000-0005-0000-0000-0000F6060000}"/>
    <cellStyle name="Nota 4 4 4" xfId="231" xr:uid="{00000000-0005-0000-0000-0000F7060000}"/>
    <cellStyle name="Nota 4 4 4 2" xfId="388" xr:uid="{00000000-0005-0000-0000-0000F8060000}"/>
    <cellStyle name="Nota 4 4 4 2 2" xfId="760" xr:uid="{00000000-0005-0000-0000-0000F9060000}"/>
    <cellStyle name="Nota 4 4 4 2 3" xfId="1256" xr:uid="{00000000-0005-0000-0000-0000FA060000}"/>
    <cellStyle name="Nota 4 4 4 2 4" xfId="1732" xr:uid="{00000000-0005-0000-0000-0000FB060000}"/>
    <cellStyle name="Nota 4 4 4 2 5" xfId="2200" xr:uid="{00000000-0005-0000-0000-0000FC060000}"/>
    <cellStyle name="Nota 4 4 4 2 6" xfId="2652" xr:uid="{00000000-0005-0000-0000-0000FD060000}"/>
    <cellStyle name="Nota 4 4 4 3" xfId="544" xr:uid="{00000000-0005-0000-0000-0000FE060000}"/>
    <cellStyle name="Nota 4 4 4 3 2" xfId="916" xr:uid="{00000000-0005-0000-0000-0000FF060000}"/>
    <cellStyle name="Nota 4 4 4 3 3" xfId="1412" xr:uid="{00000000-0005-0000-0000-000000070000}"/>
    <cellStyle name="Nota 4 4 4 3 4" xfId="1888" xr:uid="{00000000-0005-0000-0000-000001070000}"/>
    <cellStyle name="Nota 4 4 4 3 5" xfId="2356" xr:uid="{00000000-0005-0000-0000-000002070000}"/>
    <cellStyle name="Nota 4 4 4 3 6" xfId="2808" xr:uid="{00000000-0005-0000-0000-000003070000}"/>
    <cellStyle name="Nota 4 4 4 4" xfId="1100" xr:uid="{00000000-0005-0000-0000-000004070000}"/>
    <cellStyle name="Nota 4 4 4 5" xfId="1576" xr:uid="{00000000-0005-0000-0000-000005070000}"/>
    <cellStyle name="Nota 4 4 4 6" xfId="2044" xr:uid="{00000000-0005-0000-0000-000006070000}"/>
    <cellStyle name="Nota 4 4 4 7" xfId="2496" xr:uid="{00000000-0005-0000-0000-000007070000}"/>
    <cellStyle name="Nota 4 4 5" xfId="247" xr:uid="{00000000-0005-0000-0000-000008070000}"/>
    <cellStyle name="Nota 4 4 5 2" xfId="404" xr:uid="{00000000-0005-0000-0000-000009070000}"/>
    <cellStyle name="Nota 4 4 5 2 2" xfId="776" xr:uid="{00000000-0005-0000-0000-00000A070000}"/>
    <cellStyle name="Nota 4 4 5 2 3" xfId="1272" xr:uid="{00000000-0005-0000-0000-00000B070000}"/>
    <cellStyle name="Nota 4 4 5 2 4" xfId="1748" xr:uid="{00000000-0005-0000-0000-00000C070000}"/>
    <cellStyle name="Nota 4 4 5 2 5" xfId="2216" xr:uid="{00000000-0005-0000-0000-00000D070000}"/>
    <cellStyle name="Nota 4 4 5 2 6" xfId="2668" xr:uid="{00000000-0005-0000-0000-00000E070000}"/>
    <cellStyle name="Nota 4 4 5 3" xfId="560" xr:uid="{00000000-0005-0000-0000-00000F070000}"/>
    <cellStyle name="Nota 4 4 5 3 2" xfId="932" xr:uid="{00000000-0005-0000-0000-000010070000}"/>
    <cellStyle name="Nota 4 4 5 3 3" xfId="1428" xr:uid="{00000000-0005-0000-0000-000011070000}"/>
    <cellStyle name="Nota 4 4 5 3 4" xfId="1904" xr:uid="{00000000-0005-0000-0000-000012070000}"/>
    <cellStyle name="Nota 4 4 5 3 5" xfId="2372" xr:uid="{00000000-0005-0000-0000-000013070000}"/>
    <cellStyle name="Nota 4 4 5 3 6" xfId="2824" xr:uid="{00000000-0005-0000-0000-000014070000}"/>
    <cellStyle name="Nota 4 4 5 4" xfId="1116" xr:uid="{00000000-0005-0000-0000-000015070000}"/>
    <cellStyle name="Nota 4 4 5 5" xfId="1592" xr:uid="{00000000-0005-0000-0000-000016070000}"/>
    <cellStyle name="Nota 4 4 5 6" xfId="2060" xr:uid="{00000000-0005-0000-0000-000017070000}"/>
    <cellStyle name="Nota 4 4 5 7" xfId="2512" xr:uid="{00000000-0005-0000-0000-000018070000}"/>
    <cellStyle name="Nota 4 4 6" xfId="263" xr:uid="{00000000-0005-0000-0000-000019070000}"/>
    <cellStyle name="Nota 4 4 6 2" xfId="420" xr:uid="{00000000-0005-0000-0000-00001A070000}"/>
    <cellStyle name="Nota 4 4 6 2 2" xfId="792" xr:uid="{00000000-0005-0000-0000-00001B070000}"/>
    <cellStyle name="Nota 4 4 6 2 3" xfId="1288" xr:uid="{00000000-0005-0000-0000-00001C070000}"/>
    <cellStyle name="Nota 4 4 6 2 4" xfId="1764" xr:uid="{00000000-0005-0000-0000-00001D070000}"/>
    <cellStyle name="Nota 4 4 6 2 5" xfId="2232" xr:uid="{00000000-0005-0000-0000-00001E070000}"/>
    <cellStyle name="Nota 4 4 6 2 6" xfId="2684" xr:uid="{00000000-0005-0000-0000-00001F070000}"/>
    <cellStyle name="Nota 4 4 6 3" xfId="576" xr:uid="{00000000-0005-0000-0000-000020070000}"/>
    <cellStyle name="Nota 4 4 6 3 2" xfId="948" xr:uid="{00000000-0005-0000-0000-000021070000}"/>
    <cellStyle name="Nota 4 4 6 3 3" xfId="1444" xr:uid="{00000000-0005-0000-0000-000022070000}"/>
    <cellStyle name="Nota 4 4 6 3 4" xfId="1920" xr:uid="{00000000-0005-0000-0000-000023070000}"/>
    <cellStyle name="Nota 4 4 6 3 5" xfId="2388" xr:uid="{00000000-0005-0000-0000-000024070000}"/>
    <cellStyle name="Nota 4 4 6 3 6" xfId="2840" xr:uid="{00000000-0005-0000-0000-000025070000}"/>
    <cellStyle name="Nota 4 4 6 4" xfId="1132" xr:uid="{00000000-0005-0000-0000-000026070000}"/>
    <cellStyle name="Nota 4 4 6 5" xfId="1608" xr:uid="{00000000-0005-0000-0000-000027070000}"/>
    <cellStyle name="Nota 4 4 6 6" xfId="2076" xr:uid="{00000000-0005-0000-0000-000028070000}"/>
    <cellStyle name="Nota 4 4 6 7" xfId="2528" xr:uid="{00000000-0005-0000-0000-000029070000}"/>
    <cellStyle name="Nota 4 4 7" xfId="279" xr:uid="{00000000-0005-0000-0000-00002A070000}"/>
    <cellStyle name="Nota 4 4 7 2" xfId="436" xr:uid="{00000000-0005-0000-0000-00002B070000}"/>
    <cellStyle name="Nota 4 4 7 2 2" xfId="808" xr:uid="{00000000-0005-0000-0000-00002C070000}"/>
    <cellStyle name="Nota 4 4 7 2 3" xfId="1304" xr:uid="{00000000-0005-0000-0000-00002D070000}"/>
    <cellStyle name="Nota 4 4 7 2 4" xfId="1780" xr:uid="{00000000-0005-0000-0000-00002E070000}"/>
    <cellStyle name="Nota 4 4 7 2 5" xfId="2248" xr:uid="{00000000-0005-0000-0000-00002F070000}"/>
    <cellStyle name="Nota 4 4 7 2 6" xfId="2700" xr:uid="{00000000-0005-0000-0000-000030070000}"/>
    <cellStyle name="Nota 4 4 7 3" xfId="592" xr:uid="{00000000-0005-0000-0000-000031070000}"/>
    <cellStyle name="Nota 4 4 7 3 2" xfId="964" xr:uid="{00000000-0005-0000-0000-000032070000}"/>
    <cellStyle name="Nota 4 4 7 3 3" xfId="1460" xr:uid="{00000000-0005-0000-0000-000033070000}"/>
    <cellStyle name="Nota 4 4 7 3 4" xfId="1936" xr:uid="{00000000-0005-0000-0000-000034070000}"/>
    <cellStyle name="Nota 4 4 7 3 5" xfId="2404" xr:uid="{00000000-0005-0000-0000-000035070000}"/>
    <cellStyle name="Nota 4 4 7 3 6" xfId="2856" xr:uid="{00000000-0005-0000-0000-000036070000}"/>
    <cellStyle name="Nota 4 4 7 4" xfId="1148" xr:uid="{00000000-0005-0000-0000-000037070000}"/>
    <cellStyle name="Nota 4 4 7 5" xfId="1624" xr:uid="{00000000-0005-0000-0000-000038070000}"/>
    <cellStyle name="Nota 4 4 7 6" xfId="2092" xr:uid="{00000000-0005-0000-0000-000039070000}"/>
    <cellStyle name="Nota 4 4 7 7" xfId="2544" xr:uid="{00000000-0005-0000-0000-00003A070000}"/>
    <cellStyle name="Nota 4 4 8" xfId="295" xr:uid="{00000000-0005-0000-0000-00003B070000}"/>
    <cellStyle name="Nota 4 4 8 2" xfId="452" xr:uid="{00000000-0005-0000-0000-00003C070000}"/>
    <cellStyle name="Nota 4 4 8 2 2" xfId="824" xr:uid="{00000000-0005-0000-0000-00003D070000}"/>
    <cellStyle name="Nota 4 4 8 2 3" xfId="1320" xr:uid="{00000000-0005-0000-0000-00003E070000}"/>
    <cellStyle name="Nota 4 4 8 2 4" xfId="1796" xr:uid="{00000000-0005-0000-0000-00003F070000}"/>
    <cellStyle name="Nota 4 4 8 2 5" xfId="2264" xr:uid="{00000000-0005-0000-0000-000040070000}"/>
    <cellStyle name="Nota 4 4 8 2 6" xfId="2716" xr:uid="{00000000-0005-0000-0000-000041070000}"/>
    <cellStyle name="Nota 4 4 8 3" xfId="608" xr:uid="{00000000-0005-0000-0000-000042070000}"/>
    <cellStyle name="Nota 4 4 8 3 2" xfId="980" xr:uid="{00000000-0005-0000-0000-000043070000}"/>
    <cellStyle name="Nota 4 4 8 3 3" xfId="1476" xr:uid="{00000000-0005-0000-0000-000044070000}"/>
    <cellStyle name="Nota 4 4 8 3 4" xfId="1952" xr:uid="{00000000-0005-0000-0000-000045070000}"/>
    <cellStyle name="Nota 4 4 8 3 5" xfId="2420" xr:uid="{00000000-0005-0000-0000-000046070000}"/>
    <cellStyle name="Nota 4 4 8 3 6" xfId="2872" xr:uid="{00000000-0005-0000-0000-000047070000}"/>
    <cellStyle name="Nota 4 4 8 4" xfId="1164" xr:uid="{00000000-0005-0000-0000-000048070000}"/>
    <cellStyle name="Nota 4 4 8 5" xfId="1640" xr:uid="{00000000-0005-0000-0000-000049070000}"/>
    <cellStyle name="Nota 4 4 8 6" xfId="2108" xr:uid="{00000000-0005-0000-0000-00004A070000}"/>
    <cellStyle name="Nota 4 4 8 7" xfId="2560" xr:uid="{00000000-0005-0000-0000-00004B070000}"/>
    <cellStyle name="Nota 4 4 9" xfId="307" xr:uid="{00000000-0005-0000-0000-00004C070000}"/>
    <cellStyle name="Nota 4 4 9 2" xfId="464" xr:uid="{00000000-0005-0000-0000-00004D070000}"/>
    <cellStyle name="Nota 4 4 9 2 2" xfId="836" xr:uid="{00000000-0005-0000-0000-00004E070000}"/>
    <cellStyle name="Nota 4 4 9 2 3" xfId="1332" xr:uid="{00000000-0005-0000-0000-00004F070000}"/>
    <cellStyle name="Nota 4 4 9 2 4" xfId="1808" xr:uid="{00000000-0005-0000-0000-000050070000}"/>
    <cellStyle name="Nota 4 4 9 2 5" xfId="2276" xr:uid="{00000000-0005-0000-0000-000051070000}"/>
    <cellStyle name="Nota 4 4 9 2 6" xfId="2728" xr:uid="{00000000-0005-0000-0000-000052070000}"/>
    <cellStyle name="Nota 4 4 9 3" xfId="620" xr:uid="{00000000-0005-0000-0000-000053070000}"/>
    <cellStyle name="Nota 4 4 9 3 2" xfId="992" xr:uid="{00000000-0005-0000-0000-000054070000}"/>
    <cellStyle name="Nota 4 4 9 3 3" xfId="1488" xr:uid="{00000000-0005-0000-0000-000055070000}"/>
    <cellStyle name="Nota 4 4 9 3 4" xfId="1964" xr:uid="{00000000-0005-0000-0000-000056070000}"/>
    <cellStyle name="Nota 4 4 9 3 5" xfId="2432" xr:uid="{00000000-0005-0000-0000-000057070000}"/>
    <cellStyle name="Nota 4 4 9 3 6" xfId="2884" xr:uid="{00000000-0005-0000-0000-000058070000}"/>
    <cellStyle name="Nota 4 4 9 4" xfId="682" xr:uid="{00000000-0005-0000-0000-000059070000}"/>
    <cellStyle name="Nota 4 4 9 5" xfId="1176" xr:uid="{00000000-0005-0000-0000-00005A070000}"/>
    <cellStyle name="Nota 4 4 9 6" xfId="1652" xr:uid="{00000000-0005-0000-0000-00005B070000}"/>
    <cellStyle name="Nota 4 4 9 7" xfId="2120" xr:uid="{00000000-0005-0000-0000-00005C070000}"/>
    <cellStyle name="Nota 4 4 9 8" xfId="2572" xr:uid="{00000000-0005-0000-0000-00005D070000}"/>
    <cellStyle name="Nota 4 5" xfId="651" xr:uid="{00000000-0005-0000-0000-00005E070000}"/>
    <cellStyle name="Nota 4 6" xfId="1028" xr:uid="{00000000-0005-0000-0000-00005F070000}"/>
    <cellStyle name="Porcentagem" xfId="2" builtinId="5"/>
    <cellStyle name="Porcentagem 10" xfId="2977" xr:uid="{32A45A87-13F3-4EE3-B8A0-4020C16223F5}"/>
    <cellStyle name="Porcentagem 2" xfId="115" xr:uid="{00000000-0005-0000-0000-000061070000}"/>
    <cellStyle name="Porcentagem 2 6" xfId="168" xr:uid="{00000000-0005-0000-0000-000062070000}"/>
    <cellStyle name="Porcentagem 3" xfId="116" xr:uid="{00000000-0005-0000-0000-000063070000}"/>
    <cellStyle name="Porcentagem 4" xfId="117" xr:uid="{00000000-0005-0000-0000-000064070000}"/>
    <cellStyle name="Porcentagem 5" xfId="114" xr:uid="{00000000-0005-0000-0000-000065070000}"/>
    <cellStyle name="Porcentagem 6" xfId="159" xr:uid="{00000000-0005-0000-0000-000066070000}"/>
    <cellStyle name="Porcentagem 6 2" xfId="1516" xr:uid="{00000000-0005-0000-0000-000067070000}"/>
    <cellStyle name="Porcentagem 7" xfId="647" xr:uid="{00000000-0005-0000-0000-000068070000}"/>
    <cellStyle name="Porcentagem 7 2" xfId="1514" xr:uid="{00000000-0005-0000-0000-000069070000}"/>
    <cellStyle name="Porcentagem 8" xfId="1052" xr:uid="{00000000-0005-0000-0000-00006A070000}"/>
    <cellStyle name="Porcentagem 9" xfId="646" xr:uid="{00000000-0005-0000-0000-00006B070000}"/>
    <cellStyle name="Porcentagem 9 2" xfId="1513" xr:uid="{00000000-0005-0000-0000-00006C070000}"/>
    <cellStyle name="Saída 2" xfId="118" xr:uid="{00000000-0005-0000-0000-00006D070000}"/>
    <cellStyle name="Saída 3" xfId="119" xr:uid="{00000000-0005-0000-0000-00006E070000}"/>
    <cellStyle name="Saída 3 2" xfId="185" xr:uid="{00000000-0005-0000-0000-00006F070000}"/>
    <cellStyle name="Saída 3 2 10" xfId="342" xr:uid="{00000000-0005-0000-0000-000070070000}"/>
    <cellStyle name="Saída 3 2 10 2" xfId="714" xr:uid="{00000000-0005-0000-0000-000071070000}"/>
    <cellStyle name="Saída 3 2 10 3" xfId="1210" xr:uid="{00000000-0005-0000-0000-000072070000}"/>
    <cellStyle name="Saída 3 2 10 4" xfId="1686" xr:uid="{00000000-0005-0000-0000-000073070000}"/>
    <cellStyle name="Saída 3 2 10 5" xfId="2154" xr:uid="{00000000-0005-0000-0000-000074070000}"/>
    <cellStyle name="Saída 3 2 10 6" xfId="2606" xr:uid="{00000000-0005-0000-0000-000075070000}"/>
    <cellStyle name="Saída 3 2 11" xfId="498" xr:uid="{00000000-0005-0000-0000-000076070000}"/>
    <cellStyle name="Saída 3 2 11 2" xfId="870" xr:uid="{00000000-0005-0000-0000-000077070000}"/>
    <cellStyle name="Saída 3 2 11 3" xfId="1366" xr:uid="{00000000-0005-0000-0000-000078070000}"/>
    <cellStyle name="Saída 3 2 11 4" xfId="1842" xr:uid="{00000000-0005-0000-0000-000079070000}"/>
    <cellStyle name="Saída 3 2 11 5" xfId="2310" xr:uid="{00000000-0005-0000-0000-00007A070000}"/>
    <cellStyle name="Saída 3 2 11 6" xfId="2762" xr:uid="{00000000-0005-0000-0000-00007B070000}"/>
    <cellStyle name="Saída 3 2 12" xfId="656" xr:uid="{00000000-0005-0000-0000-00007C070000}"/>
    <cellStyle name="Saída 3 2 13" xfId="1530" xr:uid="{00000000-0005-0000-0000-00007D070000}"/>
    <cellStyle name="Saída 3 2 14" xfId="1998" xr:uid="{00000000-0005-0000-0000-00007E070000}"/>
    <cellStyle name="Saída 3 2 2" xfId="204" xr:uid="{00000000-0005-0000-0000-00007F070000}"/>
    <cellStyle name="Saída 3 2 2 2" xfId="361" xr:uid="{00000000-0005-0000-0000-000080070000}"/>
    <cellStyle name="Saída 3 2 2 2 2" xfId="733" xr:uid="{00000000-0005-0000-0000-000081070000}"/>
    <cellStyle name="Saída 3 2 2 2 3" xfId="1229" xr:uid="{00000000-0005-0000-0000-000082070000}"/>
    <cellStyle name="Saída 3 2 2 2 4" xfId="1705" xr:uid="{00000000-0005-0000-0000-000083070000}"/>
    <cellStyle name="Saída 3 2 2 2 5" xfId="2173" xr:uid="{00000000-0005-0000-0000-000084070000}"/>
    <cellStyle name="Saída 3 2 2 2 6" xfId="2625" xr:uid="{00000000-0005-0000-0000-000085070000}"/>
    <cellStyle name="Saída 3 2 2 3" xfId="517" xr:uid="{00000000-0005-0000-0000-000086070000}"/>
    <cellStyle name="Saída 3 2 2 3 2" xfId="889" xr:uid="{00000000-0005-0000-0000-000087070000}"/>
    <cellStyle name="Saída 3 2 2 3 3" xfId="1385" xr:uid="{00000000-0005-0000-0000-000088070000}"/>
    <cellStyle name="Saída 3 2 2 3 4" xfId="1861" xr:uid="{00000000-0005-0000-0000-000089070000}"/>
    <cellStyle name="Saída 3 2 2 3 5" xfId="2329" xr:uid="{00000000-0005-0000-0000-00008A070000}"/>
    <cellStyle name="Saída 3 2 2 3 6" xfId="2781" xr:uid="{00000000-0005-0000-0000-00008B070000}"/>
    <cellStyle name="Saída 3 2 2 4" xfId="661" xr:uid="{00000000-0005-0000-0000-00008C070000}"/>
    <cellStyle name="Saída 3 2 2 5" xfId="1073" xr:uid="{00000000-0005-0000-0000-00008D070000}"/>
    <cellStyle name="Saída 3 2 2 6" xfId="1549" xr:uid="{00000000-0005-0000-0000-00008E070000}"/>
    <cellStyle name="Saída 3 2 2 7" xfId="2017" xr:uid="{00000000-0005-0000-0000-00008F070000}"/>
    <cellStyle name="Saída 3 2 2 8" xfId="2469" xr:uid="{00000000-0005-0000-0000-000090070000}"/>
    <cellStyle name="Saída 3 2 3" xfId="220" xr:uid="{00000000-0005-0000-0000-000091070000}"/>
    <cellStyle name="Saída 3 2 3 2" xfId="377" xr:uid="{00000000-0005-0000-0000-000092070000}"/>
    <cellStyle name="Saída 3 2 3 2 2" xfId="749" xr:uid="{00000000-0005-0000-0000-000093070000}"/>
    <cellStyle name="Saída 3 2 3 2 3" xfId="1245" xr:uid="{00000000-0005-0000-0000-000094070000}"/>
    <cellStyle name="Saída 3 2 3 2 4" xfId="1721" xr:uid="{00000000-0005-0000-0000-000095070000}"/>
    <cellStyle name="Saída 3 2 3 2 5" xfId="2189" xr:uid="{00000000-0005-0000-0000-000096070000}"/>
    <cellStyle name="Saída 3 2 3 2 6" xfId="2641" xr:uid="{00000000-0005-0000-0000-000097070000}"/>
    <cellStyle name="Saída 3 2 3 3" xfId="533" xr:uid="{00000000-0005-0000-0000-000098070000}"/>
    <cellStyle name="Saída 3 2 3 3 2" xfId="905" xr:uid="{00000000-0005-0000-0000-000099070000}"/>
    <cellStyle name="Saída 3 2 3 3 3" xfId="1401" xr:uid="{00000000-0005-0000-0000-00009A070000}"/>
    <cellStyle name="Saída 3 2 3 3 4" xfId="1877" xr:uid="{00000000-0005-0000-0000-00009B070000}"/>
    <cellStyle name="Saída 3 2 3 3 5" xfId="2345" xr:uid="{00000000-0005-0000-0000-00009C070000}"/>
    <cellStyle name="Saída 3 2 3 3 6" xfId="2797" xr:uid="{00000000-0005-0000-0000-00009D070000}"/>
    <cellStyle name="Saída 3 2 3 4" xfId="664" xr:uid="{00000000-0005-0000-0000-00009E070000}"/>
    <cellStyle name="Saída 3 2 3 5" xfId="1089" xr:uid="{00000000-0005-0000-0000-00009F070000}"/>
    <cellStyle name="Saída 3 2 3 6" xfId="1565" xr:uid="{00000000-0005-0000-0000-0000A0070000}"/>
    <cellStyle name="Saída 3 2 3 7" xfId="2033" xr:uid="{00000000-0005-0000-0000-0000A1070000}"/>
    <cellStyle name="Saída 3 2 3 8" xfId="2485" xr:uid="{00000000-0005-0000-0000-0000A2070000}"/>
    <cellStyle name="Saída 3 2 4" xfId="236" xr:uid="{00000000-0005-0000-0000-0000A3070000}"/>
    <cellStyle name="Saída 3 2 4 2" xfId="393" xr:uid="{00000000-0005-0000-0000-0000A4070000}"/>
    <cellStyle name="Saída 3 2 4 2 2" xfId="765" xr:uid="{00000000-0005-0000-0000-0000A5070000}"/>
    <cellStyle name="Saída 3 2 4 2 3" xfId="1261" xr:uid="{00000000-0005-0000-0000-0000A6070000}"/>
    <cellStyle name="Saída 3 2 4 2 4" xfId="1737" xr:uid="{00000000-0005-0000-0000-0000A7070000}"/>
    <cellStyle name="Saída 3 2 4 2 5" xfId="2205" xr:uid="{00000000-0005-0000-0000-0000A8070000}"/>
    <cellStyle name="Saída 3 2 4 2 6" xfId="2657" xr:uid="{00000000-0005-0000-0000-0000A9070000}"/>
    <cellStyle name="Saída 3 2 4 3" xfId="549" xr:uid="{00000000-0005-0000-0000-0000AA070000}"/>
    <cellStyle name="Saída 3 2 4 3 2" xfId="921" xr:uid="{00000000-0005-0000-0000-0000AB070000}"/>
    <cellStyle name="Saída 3 2 4 3 3" xfId="1417" xr:uid="{00000000-0005-0000-0000-0000AC070000}"/>
    <cellStyle name="Saída 3 2 4 3 4" xfId="1893" xr:uid="{00000000-0005-0000-0000-0000AD070000}"/>
    <cellStyle name="Saída 3 2 4 3 5" xfId="2361" xr:uid="{00000000-0005-0000-0000-0000AE070000}"/>
    <cellStyle name="Saída 3 2 4 3 6" xfId="2813" xr:uid="{00000000-0005-0000-0000-0000AF070000}"/>
    <cellStyle name="Saída 3 2 4 4" xfId="667" xr:uid="{00000000-0005-0000-0000-0000B0070000}"/>
    <cellStyle name="Saída 3 2 4 5" xfId="1105" xr:uid="{00000000-0005-0000-0000-0000B1070000}"/>
    <cellStyle name="Saída 3 2 4 6" xfId="1581" xr:uid="{00000000-0005-0000-0000-0000B2070000}"/>
    <cellStyle name="Saída 3 2 4 7" xfId="2049" xr:uid="{00000000-0005-0000-0000-0000B3070000}"/>
    <cellStyle name="Saída 3 2 4 8" xfId="2501" xr:uid="{00000000-0005-0000-0000-0000B4070000}"/>
    <cellStyle name="Saída 3 2 5" xfId="252" xr:uid="{00000000-0005-0000-0000-0000B5070000}"/>
    <cellStyle name="Saída 3 2 5 2" xfId="409" xr:uid="{00000000-0005-0000-0000-0000B6070000}"/>
    <cellStyle name="Saída 3 2 5 2 2" xfId="781" xr:uid="{00000000-0005-0000-0000-0000B7070000}"/>
    <cellStyle name="Saída 3 2 5 2 3" xfId="1277" xr:uid="{00000000-0005-0000-0000-0000B8070000}"/>
    <cellStyle name="Saída 3 2 5 2 4" xfId="1753" xr:uid="{00000000-0005-0000-0000-0000B9070000}"/>
    <cellStyle name="Saída 3 2 5 2 5" xfId="2221" xr:uid="{00000000-0005-0000-0000-0000BA070000}"/>
    <cellStyle name="Saída 3 2 5 2 6" xfId="2673" xr:uid="{00000000-0005-0000-0000-0000BB070000}"/>
    <cellStyle name="Saída 3 2 5 3" xfId="565" xr:uid="{00000000-0005-0000-0000-0000BC070000}"/>
    <cellStyle name="Saída 3 2 5 3 2" xfId="937" xr:uid="{00000000-0005-0000-0000-0000BD070000}"/>
    <cellStyle name="Saída 3 2 5 3 3" xfId="1433" xr:uid="{00000000-0005-0000-0000-0000BE070000}"/>
    <cellStyle name="Saída 3 2 5 3 4" xfId="1909" xr:uid="{00000000-0005-0000-0000-0000BF070000}"/>
    <cellStyle name="Saída 3 2 5 3 5" xfId="2377" xr:uid="{00000000-0005-0000-0000-0000C0070000}"/>
    <cellStyle name="Saída 3 2 5 3 6" xfId="2829" xr:uid="{00000000-0005-0000-0000-0000C1070000}"/>
    <cellStyle name="Saída 3 2 5 4" xfId="670" xr:uid="{00000000-0005-0000-0000-0000C2070000}"/>
    <cellStyle name="Saída 3 2 5 5" xfId="1121" xr:uid="{00000000-0005-0000-0000-0000C3070000}"/>
    <cellStyle name="Saída 3 2 5 6" xfId="1597" xr:uid="{00000000-0005-0000-0000-0000C4070000}"/>
    <cellStyle name="Saída 3 2 5 7" xfId="2065" xr:uid="{00000000-0005-0000-0000-0000C5070000}"/>
    <cellStyle name="Saída 3 2 5 8" xfId="2517" xr:uid="{00000000-0005-0000-0000-0000C6070000}"/>
    <cellStyle name="Saída 3 2 6" xfId="268" xr:uid="{00000000-0005-0000-0000-0000C7070000}"/>
    <cellStyle name="Saída 3 2 6 2" xfId="425" xr:uid="{00000000-0005-0000-0000-0000C8070000}"/>
    <cellStyle name="Saída 3 2 6 2 2" xfId="797" xr:uid="{00000000-0005-0000-0000-0000C9070000}"/>
    <cellStyle name="Saída 3 2 6 2 3" xfId="1293" xr:uid="{00000000-0005-0000-0000-0000CA070000}"/>
    <cellStyle name="Saída 3 2 6 2 4" xfId="1769" xr:uid="{00000000-0005-0000-0000-0000CB070000}"/>
    <cellStyle name="Saída 3 2 6 2 5" xfId="2237" xr:uid="{00000000-0005-0000-0000-0000CC070000}"/>
    <cellStyle name="Saída 3 2 6 2 6" xfId="2689" xr:uid="{00000000-0005-0000-0000-0000CD070000}"/>
    <cellStyle name="Saída 3 2 6 3" xfId="581" xr:uid="{00000000-0005-0000-0000-0000CE070000}"/>
    <cellStyle name="Saída 3 2 6 3 2" xfId="953" xr:uid="{00000000-0005-0000-0000-0000CF070000}"/>
    <cellStyle name="Saída 3 2 6 3 3" xfId="1449" xr:uid="{00000000-0005-0000-0000-0000D0070000}"/>
    <cellStyle name="Saída 3 2 6 3 4" xfId="1925" xr:uid="{00000000-0005-0000-0000-0000D1070000}"/>
    <cellStyle name="Saída 3 2 6 3 5" xfId="2393" xr:uid="{00000000-0005-0000-0000-0000D2070000}"/>
    <cellStyle name="Saída 3 2 6 3 6" xfId="2845" xr:uid="{00000000-0005-0000-0000-0000D3070000}"/>
    <cellStyle name="Saída 3 2 6 4" xfId="673" xr:uid="{00000000-0005-0000-0000-0000D4070000}"/>
    <cellStyle name="Saída 3 2 6 5" xfId="1137" xr:uid="{00000000-0005-0000-0000-0000D5070000}"/>
    <cellStyle name="Saída 3 2 6 6" xfId="1613" xr:uid="{00000000-0005-0000-0000-0000D6070000}"/>
    <cellStyle name="Saída 3 2 6 7" xfId="2081" xr:uid="{00000000-0005-0000-0000-0000D7070000}"/>
    <cellStyle name="Saída 3 2 6 8" xfId="2533" xr:uid="{00000000-0005-0000-0000-0000D8070000}"/>
    <cellStyle name="Saída 3 2 7" xfId="284" xr:uid="{00000000-0005-0000-0000-0000D9070000}"/>
    <cellStyle name="Saída 3 2 7 2" xfId="441" xr:uid="{00000000-0005-0000-0000-0000DA070000}"/>
    <cellStyle name="Saída 3 2 7 2 2" xfId="813" xr:uid="{00000000-0005-0000-0000-0000DB070000}"/>
    <cellStyle name="Saída 3 2 7 2 3" xfId="1309" xr:uid="{00000000-0005-0000-0000-0000DC070000}"/>
    <cellStyle name="Saída 3 2 7 2 4" xfId="1785" xr:uid="{00000000-0005-0000-0000-0000DD070000}"/>
    <cellStyle name="Saída 3 2 7 2 5" xfId="2253" xr:uid="{00000000-0005-0000-0000-0000DE070000}"/>
    <cellStyle name="Saída 3 2 7 2 6" xfId="2705" xr:uid="{00000000-0005-0000-0000-0000DF070000}"/>
    <cellStyle name="Saída 3 2 7 3" xfId="597" xr:uid="{00000000-0005-0000-0000-0000E0070000}"/>
    <cellStyle name="Saída 3 2 7 3 2" xfId="969" xr:uid="{00000000-0005-0000-0000-0000E1070000}"/>
    <cellStyle name="Saída 3 2 7 3 3" xfId="1465" xr:uid="{00000000-0005-0000-0000-0000E2070000}"/>
    <cellStyle name="Saída 3 2 7 3 4" xfId="1941" xr:uid="{00000000-0005-0000-0000-0000E3070000}"/>
    <cellStyle name="Saída 3 2 7 3 5" xfId="2409" xr:uid="{00000000-0005-0000-0000-0000E4070000}"/>
    <cellStyle name="Saída 3 2 7 3 6" xfId="2861" xr:uid="{00000000-0005-0000-0000-0000E5070000}"/>
    <cellStyle name="Saída 3 2 7 4" xfId="676" xr:uid="{00000000-0005-0000-0000-0000E6070000}"/>
    <cellStyle name="Saída 3 2 7 5" xfId="1153" xr:uid="{00000000-0005-0000-0000-0000E7070000}"/>
    <cellStyle name="Saída 3 2 7 6" xfId="1629" xr:uid="{00000000-0005-0000-0000-0000E8070000}"/>
    <cellStyle name="Saída 3 2 7 7" xfId="2097" xr:uid="{00000000-0005-0000-0000-0000E9070000}"/>
    <cellStyle name="Saída 3 2 7 8" xfId="2549" xr:uid="{00000000-0005-0000-0000-0000EA070000}"/>
    <cellStyle name="Saída 3 2 8" xfId="300" xr:uid="{00000000-0005-0000-0000-0000EB070000}"/>
    <cellStyle name="Saída 3 2 8 2" xfId="457" xr:uid="{00000000-0005-0000-0000-0000EC070000}"/>
    <cellStyle name="Saída 3 2 8 2 2" xfId="829" xr:uid="{00000000-0005-0000-0000-0000ED070000}"/>
    <cellStyle name="Saída 3 2 8 2 3" xfId="1325" xr:uid="{00000000-0005-0000-0000-0000EE070000}"/>
    <cellStyle name="Saída 3 2 8 2 4" xfId="1801" xr:uid="{00000000-0005-0000-0000-0000EF070000}"/>
    <cellStyle name="Saída 3 2 8 2 5" xfId="2269" xr:uid="{00000000-0005-0000-0000-0000F0070000}"/>
    <cellStyle name="Saída 3 2 8 2 6" xfId="2721" xr:uid="{00000000-0005-0000-0000-0000F1070000}"/>
    <cellStyle name="Saída 3 2 8 3" xfId="613" xr:uid="{00000000-0005-0000-0000-0000F2070000}"/>
    <cellStyle name="Saída 3 2 8 3 2" xfId="985" xr:uid="{00000000-0005-0000-0000-0000F3070000}"/>
    <cellStyle name="Saída 3 2 8 3 3" xfId="1481" xr:uid="{00000000-0005-0000-0000-0000F4070000}"/>
    <cellStyle name="Saída 3 2 8 3 4" xfId="1957" xr:uid="{00000000-0005-0000-0000-0000F5070000}"/>
    <cellStyle name="Saída 3 2 8 3 5" xfId="2425" xr:uid="{00000000-0005-0000-0000-0000F6070000}"/>
    <cellStyle name="Saída 3 2 8 3 6" xfId="2877" xr:uid="{00000000-0005-0000-0000-0000F7070000}"/>
    <cellStyle name="Saída 3 2 8 4" xfId="679" xr:uid="{00000000-0005-0000-0000-0000F8070000}"/>
    <cellStyle name="Saída 3 2 8 5" xfId="1169" xr:uid="{00000000-0005-0000-0000-0000F9070000}"/>
    <cellStyle name="Saída 3 2 8 6" xfId="1645" xr:uid="{00000000-0005-0000-0000-0000FA070000}"/>
    <cellStyle name="Saída 3 2 8 7" xfId="2113" xr:uid="{00000000-0005-0000-0000-0000FB070000}"/>
    <cellStyle name="Saída 3 2 8 8" xfId="2565" xr:uid="{00000000-0005-0000-0000-0000FC070000}"/>
    <cellStyle name="Saída 3 2 9" xfId="325" xr:uid="{00000000-0005-0000-0000-0000FD070000}"/>
    <cellStyle name="Saída 3 2 9 2" xfId="482" xr:uid="{00000000-0005-0000-0000-0000FE070000}"/>
    <cellStyle name="Saída 3 2 9 2 2" xfId="854" xr:uid="{00000000-0005-0000-0000-0000FF070000}"/>
    <cellStyle name="Saída 3 2 9 2 3" xfId="1350" xr:uid="{00000000-0005-0000-0000-000000080000}"/>
    <cellStyle name="Saída 3 2 9 2 4" xfId="1826" xr:uid="{00000000-0005-0000-0000-000001080000}"/>
    <cellStyle name="Saída 3 2 9 2 5" xfId="2294" xr:uid="{00000000-0005-0000-0000-000002080000}"/>
    <cellStyle name="Saída 3 2 9 2 6" xfId="2746" xr:uid="{00000000-0005-0000-0000-000003080000}"/>
    <cellStyle name="Saída 3 2 9 3" xfId="638" xr:uid="{00000000-0005-0000-0000-000004080000}"/>
    <cellStyle name="Saída 3 2 9 3 2" xfId="1010" xr:uid="{00000000-0005-0000-0000-000005080000}"/>
    <cellStyle name="Saída 3 2 9 3 3" xfId="1506" xr:uid="{00000000-0005-0000-0000-000006080000}"/>
    <cellStyle name="Saída 3 2 9 3 4" xfId="1982" xr:uid="{00000000-0005-0000-0000-000007080000}"/>
    <cellStyle name="Saída 3 2 9 3 5" xfId="2450" xr:uid="{00000000-0005-0000-0000-000008080000}"/>
    <cellStyle name="Saída 3 2 9 3 6" xfId="2902" xr:uid="{00000000-0005-0000-0000-000009080000}"/>
    <cellStyle name="Saída 3 2 9 4" xfId="698" xr:uid="{00000000-0005-0000-0000-00000A080000}"/>
    <cellStyle name="Saída 3 2 9 5" xfId="1194" xr:uid="{00000000-0005-0000-0000-00000B080000}"/>
    <cellStyle name="Saída 3 2 9 6" xfId="1670" xr:uid="{00000000-0005-0000-0000-00000C080000}"/>
    <cellStyle name="Saída 3 2 9 7" xfId="2138" xr:uid="{00000000-0005-0000-0000-00000D080000}"/>
    <cellStyle name="Saída 3 2 9 8" xfId="2590" xr:uid="{00000000-0005-0000-0000-00000E080000}"/>
    <cellStyle name="Saída 3 3" xfId="173" xr:uid="{00000000-0005-0000-0000-00000F080000}"/>
    <cellStyle name="Saída 3 3 10" xfId="330" xr:uid="{00000000-0005-0000-0000-000010080000}"/>
    <cellStyle name="Saída 3 3 10 2" xfId="702" xr:uid="{00000000-0005-0000-0000-000011080000}"/>
    <cellStyle name="Saída 3 3 10 3" xfId="1198" xr:uid="{00000000-0005-0000-0000-000012080000}"/>
    <cellStyle name="Saída 3 3 10 4" xfId="1674" xr:uid="{00000000-0005-0000-0000-000013080000}"/>
    <cellStyle name="Saída 3 3 10 5" xfId="2142" xr:uid="{00000000-0005-0000-0000-000014080000}"/>
    <cellStyle name="Saída 3 3 10 6" xfId="2594" xr:uid="{00000000-0005-0000-0000-000015080000}"/>
    <cellStyle name="Saída 3 3 11" xfId="486" xr:uid="{00000000-0005-0000-0000-000016080000}"/>
    <cellStyle name="Saída 3 3 11 2" xfId="858" xr:uid="{00000000-0005-0000-0000-000017080000}"/>
    <cellStyle name="Saída 3 3 11 3" xfId="1354" xr:uid="{00000000-0005-0000-0000-000018080000}"/>
    <cellStyle name="Saída 3 3 11 4" xfId="1830" xr:uid="{00000000-0005-0000-0000-000019080000}"/>
    <cellStyle name="Saída 3 3 11 5" xfId="2298" xr:uid="{00000000-0005-0000-0000-00001A080000}"/>
    <cellStyle name="Saída 3 3 11 6" xfId="2750" xr:uid="{00000000-0005-0000-0000-00001B080000}"/>
    <cellStyle name="Saída 3 3 12" xfId="654" xr:uid="{00000000-0005-0000-0000-00001C080000}"/>
    <cellStyle name="Saída 3 3 13" xfId="1518" xr:uid="{00000000-0005-0000-0000-00001D080000}"/>
    <cellStyle name="Saída 3 3 14" xfId="1986" xr:uid="{00000000-0005-0000-0000-00001E080000}"/>
    <cellStyle name="Saída 3 3 2" xfId="192" xr:uid="{00000000-0005-0000-0000-00001F080000}"/>
    <cellStyle name="Saída 3 3 2 2" xfId="349" xr:uid="{00000000-0005-0000-0000-000020080000}"/>
    <cellStyle name="Saída 3 3 2 2 2" xfId="721" xr:uid="{00000000-0005-0000-0000-000021080000}"/>
    <cellStyle name="Saída 3 3 2 2 3" xfId="1217" xr:uid="{00000000-0005-0000-0000-000022080000}"/>
    <cellStyle name="Saída 3 3 2 2 4" xfId="1693" xr:uid="{00000000-0005-0000-0000-000023080000}"/>
    <cellStyle name="Saída 3 3 2 2 5" xfId="2161" xr:uid="{00000000-0005-0000-0000-000024080000}"/>
    <cellStyle name="Saída 3 3 2 2 6" xfId="2613" xr:uid="{00000000-0005-0000-0000-000025080000}"/>
    <cellStyle name="Saída 3 3 2 3" xfId="505" xr:uid="{00000000-0005-0000-0000-000026080000}"/>
    <cellStyle name="Saída 3 3 2 3 2" xfId="877" xr:uid="{00000000-0005-0000-0000-000027080000}"/>
    <cellStyle name="Saída 3 3 2 3 3" xfId="1373" xr:uid="{00000000-0005-0000-0000-000028080000}"/>
    <cellStyle name="Saída 3 3 2 3 4" xfId="1849" xr:uid="{00000000-0005-0000-0000-000029080000}"/>
    <cellStyle name="Saída 3 3 2 3 5" xfId="2317" xr:uid="{00000000-0005-0000-0000-00002A080000}"/>
    <cellStyle name="Saída 3 3 2 3 6" xfId="2769" xr:uid="{00000000-0005-0000-0000-00002B080000}"/>
    <cellStyle name="Saída 3 3 2 4" xfId="659" xr:uid="{00000000-0005-0000-0000-00002C080000}"/>
    <cellStyle name="Saída 3 3 2 5" xfId="1061" xr:uid="{00000000-0005-0000-0000-00002D080000}"/>
    <cellStyle name="Saída 3 3 2 6" xfId="1537" xr:uid="{00000000-0005-0000-0000-00002E080000}"/>
    <cellStyle name="Saída 3 3 2 7" xfId="2005" xr:uid="{00000000-0005-0000-0000-00002F080000}"/>
    <cellStyle name="Saída 3 3 2 8" xfId="2457" xr:uid="{00000000-0005-0000-0000-000030080000}"/>
    <cellStyle name="Saída 3 3 3" xfId="208" xr:uid="{00000000-0005-0000-0000-000031080000}"/>
    <cellStyle name="Saída 3 3 3 2" xfId="365" xr:uid="{00000000-0005-0000-0000-000032080000}"/>
    <cellStyle name="Saída 3 3 3 2 2" xfId="737" xr:uid="{00000000-0005-0000-0000-000033080000}"/>
    <cellStyle name="Saída 3 3 3 2 3" xfId="1233" xr:uid="{00000000-0005-0000-0000-000034080000}"/>
    <cellStyle name="Saída 3 3 3 2 4" xfId="1709" xr:uid="{00000000-0005-0000-0000-000035080000}"/>
    <cellStyle name="Saída 3 3 3 2 5" xfId="2177" xr:uid="{00000000-0005-0000-0000-000036080000}"/>
    <cellStyle name="Saída 3 3 3 2 6" xfId="2629" xr:uid="{00000000-0005-0000-0000-000037080000}"/>
    <cellStyle name="Saída 3 3 3 3" xfId="521" xr:uid="{00000000-0005-0000-0000-000038080000}"/>
    <cellStyle name="Saída 3 3 3 3 2" xfId="893" xr:uid="{00000000-0005-0000-0000-000039080000}"/>
    <cellStyle name="Saída 3 3 3 3 3" xfId="1389" xr:uid="{00000000-0005-0000-0000-00003A080000}"/>
    <cellStyle name="Saída 3 3 3 3 4" xfId="1865" xr:uid="{00000000-0005-0000-0000-00003B080000}"/>
    <cellStyle name="Saída 3 3 3 3 5" xfId="2333" xr:uid="{00000000-0005-0000-0000-00003C080000}"/>
    <cellStyle name="Saída 3 3 3 3 6" xfId="2785" xr:uid="{00000000-0005-0000-0000-00003D080000}"/>
    <cellStyle name="Saída 3 3 3 4" xfId="662" xr:uid="{00000000-0005-0000-0000-00003E080000}"/>
    <cellStyle name="Saída 3 3 3 5" xfId="1077" xr:uid="{00000000-0005-0000-0000-00003F080000}"/>
    <cellStyle name="Saída 3 3 3 6" xfId="1553" xr:uid="{00000000-0005-0000-0000-000040080000}"/>
    <cellStyle name="Saída 3 3 3 7" xfId="2021" xr:uid="{00000000-0005-0000-0000-000041080000}"/>
    <cellStyle name="Saída 3 3 3 8" xfId="2473" xr:uid="{00000000-0005-0000-0000-000042080000}"/>
    <cellStyle name="Saída 3 3 4" xfId="224" xr:uid="{00000000-0005-0000-0000-000043080000}"/>
    <cellStyle name="Saída 3 3 4 2" xfId="381" xr:uid="{00000000-0005-0000-0000-000044080000}"/>
    <cellStyle name="Saída 3 3 4 2 2" xfId="753" xr:uid="{00000000-0005-0000-0000-000045080000}"/>
    <cellStyle name="Saída 3 3 4 2 3" xfId="1249" xr:uid="{00000000-0005-0000-0000-000046080000}"/>
    <cellStyle name="Saída 3 3 4 2 4" xfId="1725" xr:uid="{00000000-0005-0000-0000-000047080000}"/>
    <cellStyle name="Saída 3 3 4 2 5" xfId="2193" xr:uid="{00000000-0005-0000-0000-000048080000}"/>
    <cellStyle name="Saída 3 3 4 2 6" xfId="2645" xr:uid="{00000000-0005-0000-0000-000049080000}"/>
    <cellStyle name="Saída 3 3 4 3" xfId="537" xr:uid="{00000000-0005-0000-0000-00004A080000}"/>
    <cellStyle name="Saída 3 3 4 3 2" xfId="909" xr:uid="{00000000-0005-0000-0000-00004B080000}"/>
    <cellStyle name="Saída 3 3 4 3 3" xfId="1405" xr:uid="{00000000-0005-0000-0000-00004C080000}"/>
    <cellStyle name="Saída 3 3 4 3 4" xfId="1881" xr:uid="{00000000-0005-0000-0000-00004D080000}"/>
    <cellStyle name="Saída 3 3 4 3 5" xfId="2349" xr:uid="{00000000-0005-0000-0000-00004E080000}"/>
    <cellStyle name="Saída 3 3 4 3 6" xfId="2801" xr:uid="{00000000-0005-0000-0000-00004F080000}"/>
    <cellStyle name="Saída 3 3 4 4" xfId="665" xr:uid="{00000000-0005-0000-0000-000050080000}"/>
    <cellStyle name="Saída 3 3 4 5" xfId="1093" xr:uid="{00000000-0005-0000-0000-000051080000}"/>
    <cellStyle name="Saída 3 3 4 6" xfId="1569" xr:uid="{00000000-0005-0000-0000-000052080000}"/>
    <cellStyle name="Saída 3 3 4 7" xfId="2037" xr:uid="{00000000-0005-0000-0000-000053080000}"/>
    <cellStyle name="Saída 3 3 4 8" xfId="2489" xr:uid="{00000000-0005-0000-0000-000054080000}"/>
    <cellStyle name="Saída 3 3 5" xfId="240" xr:uid="{00000000-0005-0000-0000-000055080000}"/>
    <cellStyle name="Saída 3 3 5 2" xfId="397" xr:uid="{00000000-0005-0000-0000-000056080000}"/>
    <cellStyle name="Saída 3 3 5 2 2" xfId="769" xr:uid="{00000000-0005-0000-0000-000057080000}"/>
    <cellStyle name="Saída 3 3 5 2 3" xfId="1265" xr:uid="{00000000-0005-0000-0000-000058080000}"/>
    <cellStyle name="Saída 3 3 5 2 4" xfId="1741" xr:uid="{00000000-0005-0000-0000-000059080000}"/>
    <cellStyle name="Saída 3 3 5 2 5" xfId="2209" xr:uid="{00000000-0005-0000-0000-00005A080000}"/>
    <cellStyle name="Saída 3 3 5 2 6" xfId="2661" xr:uid="{00000000-0005-0000-0000-00005B080000}"/>
    <cellStyle name="Saída 3 3 5 3" xfId="553" xr:uid="{00000000-0005-0000-0000-00005C080000}"/>
    <cellStyle name="Saída 3 3 5 3 2" xfId="925" xr:uid="{00000000-0005-0000-0000-00005D080000}"/>
    <cellStyle name="Saída 3 3 5 3 3" xfId="1421" xr:uid="{00000000-0005-0000-0000-00005E080000}"/>
    <cellStyle name="Saída 3 3 5 3 4" xfId="1897" xr:uid="{00000000-0005-0000-0000-00005F080000}"/>
    <cellStyle name="Saída 3 3 5 3 5" xfId="2365" xr:uid="{00000000-0005-0000-0000-000060080000}"/>
    <cellStyle name="Saída 3 3 5 3 6" xfId="2817" xr:uid="{00000000-0005-0000-0000-000061080000}"/>
    <cellStyle name="Saída 3 3 5 4" xfId="668" xr:uid="{00000000-0005-0000-0000-000062080000}"/>
    <cellStyle name="Saída 3 3 5 5" xfId="1109" xr:uid="{00000000-0005-0000-0000-000063080000}"/>
    <cellStyle name="Saída 3 3 5 6" xfId="1585" xr:uid="{00000000-0005-0000-0000-000064080000}"/>
    <cellStyle name="Saída 3 3 5 7" xfId="2053" xr:uid="{00000000-0005-0000-0000-000065080000}"/>
    <cellStyle name="Saída 3 3 5 8" xfId="2505" xr:uid="{00000000-0005-0000-0000-000066080000}"/>
    <cellStyle name="Saída 3 3 6" xfId="256" xr:uid="{00000000-0005-0000-0000-000067080000}"/>
    <cellStyle name="Saída 3 3 6 2" xfId="413" xr:uid="{00000000-0005-0000-0000-000068080000}"/>
    <cellStyle name="Saída 3 3 6 2 2" xfId="785" xr:uid="{00000000-0005-0000-0000-000069080000}"/>
    <cellStyle name="Saída 3 3 6 2 3" xfId="1281" xr:uid="{00000000-0005-0000-0000-00006A080000}"/>
    <cellStyle name="Saída 3 3 6 2 4" xfId="1757" xr:uid="{00000000-0005-0000-0000-00006B080000}"/>
    <cellStyle name="Saída 3 3 6 2 5" xfId="2225" xr:uid="{00000000-0005-0000-0000-00006C080000}"/>
    <cellStyle name="Saída 3 3 6 2 6" xfId="2677" xr:uid="{00000000-0005-0000-0000-00006D080000}"/>
    <cellStyle name="Saída 3 3 6 3" xfId="569" xr:uid="{00000000-0005-0000-0000-00006E080000}"/>
    <cellStyle name="Saída 3 3 6 3 2" xfId="941" xr:uid="{00000000-0005-0000-0000-00006F080000}"/>
    <cellStyle name="Saída 3 3 6 3 3" xfId="1437" xr:uid="{00000000-0005-0000-0000-000070080000}"/>
    <cellStyle name="Saída 3 3 6 3 4" xfId="1913" xr:uid="{00000000-0005-0000-0000-000071080000}"/>
    <cellStyle name="Saída 3 3 6 3 5" xfId="2381" xr:uid="{00000000-0005-0000-0000-000072080000}"/>
    <cellStyle name="Saída 3 3 6 3 6" xfId="2833" xr:uid="{00000000-0005-0000-0000-000073080000}"/>
    <cellStyle name="Saída 3 3 6 4" xfId="671" xr:uid="{00000000-0005-0000-0000-000074080000}"/>
    <cellStyle name="Saída 3 3 6 5" xfId="1125" xr:uid="{00000000-0005-0000-0000-000075080000}"/>
    <cellStyle name="Saída 3 3 6 6" xfId="1601" xr:uid="{00000000-0005-0000-0000-000076080000}"/>
    <cellStyle name="Saída 3 3 6 7" xfId="2069" xr:uid="{00000000-0005-0000-0000-000077080000}"/>
    <cellStyle name="Saída 3 3 6 8" xfId="2521" xr:uid="{00000000-0005-0000-0000-000078080000}"/>
    <cellStyle name="Saída 3 3 7" xfId="272" xr:uid="{00000000-0005-0000-0000-000079080000}"/>
    <cellStyle name="Saída 3 3 7 2" xfId="429" xr:uid="{00000000-0005-0000-0000-00007A080000}"/>
    <cellStyle name="Saída 3 3 7 2 2" xfId="801" xr:uid="{00000000-0005-0000-0000-00007B080000}"/>
    <cellStyle name="Saída 3 3 7 2 3" xfId="1297" xr:uid="{00000000-0005-0000-0000-00007C080000}"/>
    <cellStyle name="Saída 3 3 7 2 4" xfId="1773" xr:uid="{00000000-0005-0000-0000-00007D080000}"/>
    <cellStyle name="Saída 3 3 7 2 5" xfId="2241" xr:uid="{00000000-0005-0000-0000-00007E080000}"/>
    <cellStyle name="Saída 3 3 7 2 6" xfId="2693" xr:uid="{00000000-0005-0000-0000-00007F080000}"/>
    <cellStyle name="Saída 3 3 7 3" xfId="585" xr:uid="{00000000-0005-0000-0000-000080080000}"/>
    <cellStyle name="Saída 3 3 7 3 2" xfId="957" xr:uid="{00000000-0005-0000-0000-000081080000}"/>
    <cellStyle name="Saída 3 3 7 3 3" xfId="1453" xr:uid="{00000000-0005-0000-0000-000082080000}"/>
    <cellStyle name="Saída 3 3 7 3 4" xfId="1929" xr:uid="{00000000-0005-0000-0000-000083080000}"/>
    <cellStyle name="Saída 3 3 7 3 5" xfId="2397" xr:uid="{00000000-0005-0000-0000-000084080000}"/>
    <cellStyle name="Saída 3 3 7 3 6" xfId="2849" xr:uid="{00000000-0005-0000-0000-000085080000}"/>
    <cellStyle name="Saída 3 3 7 4" xfId="674" xr:uid="{00000000-0005-0000-0000-000086080000}"/>
    <cellStyle name="Saída 3 3 7 5" xfId="1141" xr:uid="{00000000-0005-0000-0000-000087080000}"/>
    <cellStyle name="Saída 3 3 7 6" xfId="1617" xr:uid="{00000000-0005-0000-0000-000088080000}"/>
    <cellStyle name="Saída 3 3 7 7" xfId="2085" xr:uid="{00000000-0005-0000-0000-000089080000}"/>
    <cellStyle name="Saída 3 3 7 8" xfId="2537" xr:uid="{00000000-0005-0000-0000-00008A080000}"/>
    <cellStyle name="Saída 3 3 8" xfId="288" xr:uid="{00000000-0005-0000-0000-00008B080000}"/>
    <cellStyle name="Saída 3 3 8 2" xfId="445" xr:uid="{00000000-0005-0000-0000-00008C080000}"/>
    <cellStyle name="Saída 3 3 8 2 2" xfId="817" xr:uid="{00000000-0005-0000-0000-00008D080000}"/>
    <cellStyle name="Saída 3 3 8 2 3" xfId="1313" xr:uid="{00000000-0005-0000-0000-00008E080000}"/>
    <cellStyle name="Saída 3 3 8 2 4" xfId="1789" xr:uid="{00000000-0005-0000-0000-00008F080000}"/>
    <cellStyle name="Saída 3 3 8 2 5" xfId="2257" xr:uid="{00000000-0005-0000-0000-000090080000}"/>
    <cellStyle name="Saída 3 3 8 2 6" xfId="2709" xr:uid="{00000000-0005-0000-0000-000091080000}"/>
    <cellStyle name="Saída 3 3 8 3" xfId="601" xr:uid="{00000000-0005-0000-0000-000092080000}"/>
    <cellStyle name="Saída 3 3 8 3 2" xfId="973" xr:uid="{00000000-0005-0000-0000-000093080000}"/>
    <cellStyle name="Saída 3 3 8 3 3" xfId="1469" xr:uid="{00000000-0005-0000-0000-000094080000}"/>
    <cellStyle name="Saída 3 3 8 3 4" xfId="1945" xr:uid="{00000000-0005-0000-0000-000095080000}"/>
    <cellStyle name="Saída 3 3 8 3 5" xfId="2413" xr:uid="{00000000-0005-0000-0000-000096080000}"/>
    <cellStyle name="Saída 3 3 8 3 6" xfId="2865" xr:uid="{00000000-0005-0000-0000-000097080000}"/>
    <cellStyle name="Saída 3 3 8 4" xfId="677" xr:uid="{00000000-0005-0000-0000-000098080000}"/>
    <cellStyle name="Saída 3 3 8 5" xfId="1157" xr:uid="{00000000-0005-0000-0000-000099080000}"/>
    <cellStyle name="Saída 3 3 8 6" xfId="1633" xr:uid="{00000000-0005-0000-0000-00009A080000}"/>
    <cellStyle name="Saída 3 3 8 7" xfId="2101" xr:uid="{00000000-0005-0000-0000-00009B080000}"/>
    <cellStyle name="Saída 3 3 8 8" xfId="2553" xr:uid="{00000000-0005-0000-0000-00009C080000}"/>
    <cellStyle name="Saída 3 3 9" xfId="313" xr:uid="{00000000-0005-0000-0000-00009D080000}"/>
    <cellStyle name="Saída 3 3 9 2" xfId="470" xr:uid="{00000000-0005-0000-0000-00009E080000}"/>
    <cellStyle name="Saída 3 3 9 2 2" xfId="842" xr:uid="{00000000-0005-0000-0000-00009F080000}"/>
    <cellStyle name="Saída 3 3 9 2 3" xfId="1338" xr:uid="{00000000-0005-0000-0000-0000A0080000}"/>
    <cellStyle name="Saída 3 3 9 2 4" xfId="1814" xr:uid="{00000000-0005-0000-0000-0000A1080000}"/>
    <cellStyle name="Saída 3 3 9 2 5" xfId="2282" xr:uid="{00000000-0005-0000-0000-0000A2080000}"/>
    <cellStyle name="Saída 3 3 9 2 6" xfId="2734" xr:uid="{00000000-0005-0000-0000-0000A3080000}"/>
    <cellStyle name="Saída 3 3 9 3" xfId="626" xr:uid="{00000000-0005-0000-0000-0000A4080000}"/>
    <cellStyle name="Saída 3 3 9 3 2" xfId="998" xr:uid="{00000000-0005-0000-0000-0000A5080000}"/>
    <cellStyle name="Saída 3 3 9 3 3" xfId="1494" xr:uid="{00000000-0005-0000-0000-0000A6080000}"/>
    <cellStyle name="Saída 3 3 9 3 4" xfId="1970" xr:uid="{00000000-0005-0000-0000-0000A7080000}"/>
    <cellStyle name="Saída 3 3 9 3 5" xfId="2438" xr:uid="{00000000-0005-0000-0000-0000A8080000}"/>
    <cellStyle name="Saída 3 3 9 3 6" xfId="2890" xr:uid="{00000000-0005-0000-0000-0000A9080000}"/>
    <cellStyle name="Saída 3 3 9 4" xfId="686" xr:uid="{00000000-0005-0000-0000-0000AA080000}"/>
    <cellStyle name="Saída 3 3 9 5" xfId="1182" xr:uid="{00000000-0005-0000-0000-0000AB080000}"/>
    <cellStyle name="Saída 3 3 9 6" xfId="1658" xr:uid="{00000000-0005-0000-0000-0000AC080000}"/>
    <cellStyle name="Saída 3 3 9 7" xfId="2126" xr:uid="{00000000-0005-0000-0000-0000AD080000}"/>
    <cellStyle name="Saída 3 3 9 8" xfId="2578" xr:uid="{00000000-0005-0000-0000-0000AE080000}"/>
    <cellStyle name="Saída 3 4" xfId="181" xr:uid="{00000000-0005-0000-0000-0000AF080000}"/>
    <cellStyle name="Saída 3 4 10" xfId="321" xr:uid="{00000000-0005-0000-0000-0000B0080000}"/>
    <cellStyle name="Saída 3 4 10 2" xfId="478" xr:uid="{00000000-0005-0000-0000-0000B1080000}"/>
    <cellStyle name="Saída 3 4 10 2 2" xfId="850" xr:uid="{00000000-0005-0000-0000-0000B2080000}"/>
    <cellStyle name="Saída 3 4 10 2 3" xfId="1346" xr:uid="{00000000-0005-0000-0000-0000B3080000}"/>
    <cellStyle name="Saída 3 4 10 2 4" xfId="1822" xr:uid="{00000000-0005-0000-0000-0000B4080000}"/>
    <cellStyle name="Saída 3 4 10 2 5" xfId="2290" xr:uid="{00000000-0005-0000-0000-0000B5080000}"/>
    <cellStyle name="Saída 3 4 10 2 6" xfId="2742" xr:uid="{00000000-0005-0000-0000-0000B6080000}"/>
    <cellStyle name="Saída 3 4 10 3" xfId="634" xr:uid="{00000000-0005-0000-0000-0000B7080000}"/>
    <cellStyle name="Saída 3 4 10 3 2" xfId="1006" xr:uid="{00000000-0005-0000-0000-0000B8080000}"/>
    <cellStyle name="Saída 3 4 10 3 3" xfId="1502" xr:uid="{00000000-0005-0000-0000-0000B9080000}"/>
    <cellStyle name="Saída 3 4 10 3 4" xfId="1978" xr:uid="{00000000-0005-0000-0000-0000BA080000}"/>
    <cellStyle name="Saída 3 4 10 3 5" xfId="2446" xr:uid="{00000000-0005-0000-0000-0000BB080000}"/>
    <cellStyle name="Saída 3 4 10 3 6" xfId="2898" xr:uid="{00000000-0005-0000-0000-0000BC080000}"/>
    <cellStyle name="Saída 3 4 10 4" xfId="694" xr:uid="{00000000-0005-0000-0000-0000BD080000}"/>
    <cellStyle name="Saída 3 4 10 5" xfId="1190" xr:uid="{00000000-0005-0000-0000-0000BE080000}"/>
    <cellStyle name="Saída 3 4 10 6" xfId="1666" xr:uid="{00000000-0005-0000-0000-0000BF080000}"/>
    <cellStyle name="Saída 3 4 10 7" xfId="2134" xr:uid="{00000000-0005-0000-0000-0000C0080000}"/>
    <cellStyle name="Saída 3 4 10 8" xfId="2586" xr:uid="{00000000-0005-0000-0000-0000C1080000}"/>
    <cellStyle name="Saída 3 4 11" xfId="338" xr:uid="{00000000-0005-0000-0000-0000C2080000}"/>
    <cellStyle name="Saída 3 4 11 2" xfId="710" xr:uid="{00000000-0005-0000-0000-0000C3080000}"/>
    <cellStyle name="Saída 3 4 11 3" xfId="1206" xr:uid="{00000000-0005-0000-0000-0000C4080000}"/>
    <cellStyle name="Saída 3 4 11 4" xfId="1682" xr:uid="{00000000-0005-0000-0000-0000C5080000}"/>
    <cellStyle name="Saída 3 4 11 5" xfId="2150" xr:uid="{00000000-0005-0000-0000-0000C6080000}"/>
    <cellStyle name="Saída 3 4 11 6" xfId="2602" xr:uid="{00000000-0005-0000-0000-0000C7080000}"/>
    <cellStyle name="Saída 3 4 12" xfId="494" xr:uid="{00000000-0005-0000-0000-0000C8080000}"/>
    <cellStyle name="Saída 3 4 12 2" xfId="866" xr:uid="{00000000-0005-0000-0000-0000C9080000}"/>
    <cellStyle name="Saída 3 4 12 3" xfId="1362" xr:uid="{00000000-0005-0000-0000-0000CA080000}"/>
    <cellStyle name="Saída 3 4 12 4" xfId="1838" xr:uid="{00000000-0005-0000-0000-0000CB080000}"/>
    <cellStyle name="Saída 3 4 12 5" xfId="2306" xr:uid="{00000000-0005-0000-0000-0000CC080000}"/>
    <cellStyle name="Saída 3 4 12 6" xfId="2758" xr:uid="{00000000-0005-0000-0000-0000CD080000}"/>
    <cellStyle name="Saída 3 4 13" xfId="655" xr:uid="{00000000-0005-0000-0000-0000CE080000}"/>
    <cellStyle name="Saída 3 4 14" xfId="1526" xr:uid="{00000000-0005-0000-0000-0000CF080000}"/>
    <cellStyle name="Saída 3 4 15" xfId="1994" xr:uid="{00000000-0005-0000-0000-0000D0080000}"/>
    <cellStyle name="Saída 3 4 2" xfId="200" xr:uid="{00000000-0005-0000-0000-0000D1080000}"/>
    <cellStyle name="Saída 3 4 2 2" xfId="357" xr:uid="{00000000-0005-0000-0000-0000D2080000}"/>
    <cellStyle name="Saída 3 4 2 2 2" xfId="729" xr:uid="{00000000-0005-0000-0000-0000D3080000}"/>
    <cellStyle name="Saída 3 4 2 2 3" xfId="1225" xr:uid="{00000000-0005-0000-0000-0000D4080000}"/>
    <cellStyle name="Saída 3 4 2 2 4" xfId="1701" xr:uid="{00000000-0005-0000-0000-0000D5080000}"/>
    <cellStyle name="Saída 3 4 2 2 5" xfId="2169" xr:uid="{00000000-0005-0000-0000-0000D6080000}"/>
    <cellStyle name="Saída 3 4 2 2 6" xfId="2621" xr:uid="{00000000-0005-0000-0000-0000D7080000}"/>
    <cellStyle name="Saída 3 4 2 3" xfId="513" xr:uid="{00000000-0005-0000-0000-0000D8080000}"/>
    <cellStyle name="Saída 3 4 2 3 2" xfId="885" xr:uid="{00000000-0005-0000-0000-0000D9080000}"/>
    <cellStyle name="Saída 3 4 2 3 3" xfId="1381" xr:uid="{00000000-0005-0000-0000-0000DA080000}"/>
    <cellStyle name="Saída 3 4 2 3 4" xfId="1857" xr:uid="{00000000-0005-0000-0000-0000DB080000}"/>
    <cellStyle name="Saída 3 4 2 3 5" xfId="2325" xr:uid="{00000000-0005-0000-0000-0000DC080000}"/>
    <cellStyle name="Saída 3 4 2 3 6" xfId="2777" xr:uid="{00000000-0005-0000-0000-0000DD080000}"/>
    <cellStyle name="Saída 3 4 2 4" xfId="660" xr:uid="{00000000-0005-0000-0000-0000DE080000}"/>
    <cellStyle name="Saída 3 4 2 5" xfId="1069" xr:uid="{00000000-0005-0000-0000-0000DF080000}"/>
    <cellStyle name="Saída 3 4 2 6" xfId="1545" xr:uid="{00000000-0005-0000-0000-0000E0080000}"/>
    <cellStyle name="Saída 3 4 2 7" xfId="2013" xr:uid="{00000000-0005-0000-0000-0000E1080000}"/>
    <cellStyle name="Saída 3 4 2 8" xfId="2465" xr:uid="{00000000-0005-0000-0000-0000E2080000}"/>
    <cellStyle name="Saída 3 4 3" xfId="216" xr:uid="{00000000-0005-0000-0000-0000E3080000}"/>
    <cellStyle name="Saída 3 4 3 2" xfId="373" xr:uid="{00000000-0005-0000-0000-0000E4080000}"/>
    <cellStyle name="Saída 3 4 3 2 2" xfId="745" xr:uid="{00000000-0005-0000-0000-0000E5080000}"/>
    <cellStyle name="Saída 3 4 3 2 3" xfId="1241" xr:uid="{00000000-0005-0000-0000-0000E6080000}"/>
    <cellStyle name="Saída 3 4 3 2 4" xfId="1717" xr:uid="{00000000-0005-0000-0000-0000E7080000}"/>
    <cellStyle name="Saída 3 4 3 2 5" xfId="2185" xr:uid="{00000000-0005-0000-0000-0000E8080000}"/>
    <cellStyle name="Saída 3 4 3 2 6" xfId="2637" xr:uid="{00000000-0005-0000-0000-0000E9080000}"/>
    <cellStyle name="Saída 3 4 3 3" xfId="529" xr:uid="{00000000-0005-0000-0000-0000EA080000}"/>
    <cellStyle name="Saída 3 4 3 3 2" xfId="901" xr:uid="{00000000-0005-0000-0000-0000EB080000}"/>
    <cellStyle name="Saída 3 4 3 3 3" xfId="1397" xr:uid="{00000000-0005-0000-0000-0000EC080000}"/>
    <cellStyle name="Saída 3 4 3 3 4" xfId="1873" xr:uid="{00000000-0005-0000-0000-0000ED080000}"/>
    <cellStyle name="Saída 3 4 3 3 5" xfId="2341" xr:uid="{00000000-0005-0000-0000-0000EE080000}"/>
    <cellStyle name="Saída 3 4 3 3 6" xfId="2793" xr:uid="{00000000-0005-0000-0000-0000EF080000}"/>
    <cellStyle name="Saída 3 4 3 4" xfId="663" xr:uid="{00000000-0005-0000-0000-0000F0080000}"/>
    <cellStyle name="Saída 3 4 3 5" xfId="1085" xr:uid="{00000000-0005-0000-0000-0000F1080000}"/>
    <cellStyle name="Saída 3 4 3 6" xfId="1561" xr:uid="{00000000-0005-0000-0000-0000F2080000}"/>
    <cellStyle name="Saída 3 4 3 7" xfId="2029" xr:uid="{00000000-0005-0000-0000-0000F3080000}"/>
    <cellStyle name="Saída 3 4 3 8" xfId="2481" xr:uid="{00000000-0005-0000-0000-0000F4080000}"/>
    <cellStyle name="Saída 3 4 4" xfId="232" xr:uid="{00000000-0005-0000-0000-0000F5080000}"/>
    <cellStyle name="Saída 3 4 4 2" xfId="389" xr:uid="{00000000-0005-0000-0000-0000F6080000}"/>
    <cellStyle name="Saída 3 4 4 2 2" xfId="761" xr:uid="{00000000-0005-0000-0000-0000F7080000}"/>
    <cellStyle name="Saída 3 4 4 2 3" xfId="1257" xr:uid="{00000000-0005-0000-0000-0000F8080000}"/>
    <cellStyle name="Saída 3 4 4 2 4" xfId="1733" xr:uid="{00000000-0005-0000-0000-0000F9080000}"/>
    <cellStyle name="Saída 3 4 4 2 5" xfId="2201" xr:uid="{00000000-0005-0000-0000-0000FA080000}"/>
    <cellStyle name="Saída 3 4 4 2 6" xfId="2653" xr:uid="{00000000-0005-0000-0000-0000FB080000}"/>
    <cellStyle name="Saída 3 4 4 3" xfId="545" xr:uid="{00000000-0005-0000-0000-0000FC080000}"/>
    <cellStyle name="Saída 3 4 4 3 2" xfId="917" xr:uid="{00000000-0005-0000-0000-0000FD080000}"/>
    <cellStyle name="Saída 3 4 4 3 3" xfId="1413" xr:uid="{00000000-0005-0000-0000-0000FE080000}"/>
    <cellStyle name="Saída 3 4 4 3 4" xfId="1889" xr:uid="{00000000-0005-0000-0000-0000FF080000}"/>
    <cellStyle name="Saída 3 4 4 3 5" xfId="2357" xr:uid="{00000000-0005-0000-0000-000000090000}"/>
    <cellStyle name="Saída 3 4 4 3 6" xfId="2809" xr:uid="{00000000-0005-0000-0000-000001090000}"/>
    <cellStyle name="Saída 3 4 4 4" xfId="666" xr:uid="{00000000-0005-0000-0000-000002090000}"/>
    <cellStyle name="Saída 3 4 4 5" xfId="1101" xr:uid="{00000000-0005-0000-0000-000003090000}"/>
    <cellStyle name="Saída 3 4 4 6" xfId="1577" xr:uid="{00000000-0005-0000-0000-000004090000}"/>
    <cellStyle name="Saída 3 4 4 7" xfId="2045" xr:uid="{00000000-0005-0000-0000-000005090000}"/>
    <cellStyle name="Saída 3 4 4 8" xfId="2497" xr:uid="{00000000-0005-0000-0000-000006090000}"/>
    <cellStyle name="Saída 3 4 5" xfId="248" xr:uid="{00000000-0005-0000-0000-000007090000}"/>
    <cellStyle name="Saída 3 4 5 2" xfId="405" xr:uid="{00000000-0005-0000-0000-000008090000}"/>
    <cellStyle name="Saída 3 4 5 2 2" xfId="777" xr:uid="{00000000-0005-0000-0000-000009090000}"/>
    <cellStyle name="Saída 3 4 5 2 3" xfId="1273" xr:uid="{00000000-0005-0000-0000-00000A090000}"/>
    <cellStyle name="Saída 3 4 5 2 4" xfId="1749" xr:uid="{00000000-0005-0000-0000-00000B090000}"/>
    <cellStyle name="Saída 3 4 5 2 5" xfId="2217" xr:uid="{00000000-0005-0000-0000-00000C090000}"/>
    <cellStyle name="Saída 3 4 5 2 6" xfId="2669" xr:uid="{00000000-0005-0000-0000-00000D090000}"/>
    <cellStyle name="Saída 3 4 5 3" xfId="561" xr:uid="{00000000-0005-0000-0000-00000E090000}"/>
    <cellStyle name="Saída 3 4 5 3 2" xfId="933" xr:uid="{00000000-0005-0000-0000-00000F090000}"/>
    <cellStyle name="Saída 3 4 5 3 3" xfId="1429" xr:uid="{00000000-0005-0000-0000-000010090000}"/>
    <cellStyle name="Saída 3 4 5 3 4" xfId="1905" xr:uid="{00000000-0005-0000-0000-000011090000}"/>
    <cellStyle name="Saída 3 4 5 3 5" xfId="2373" xr:uid="{00000000-0005-0000-0000-000012090000}"/>
    <cellStyle name="Saída 3 4 5 3 6" xfId="2825" xr:uid="{00000000-0005-0000-0000-000013090000}"/>
    <cellStyle name="Saída 3 4 5 4" xfId="669" xr:uid="{00000000-0005-0000-0000-000014090000}"/>
    <cellStyle name="Saída 3 4 5 5" xfId="1117" xr:uid="{00000000-0005-0000-0000-000015090000}"/>
    <cellStyle name="Saída 3 4 5 6" xfId="1593" xr:uid="{00000000-0005-0000-0000-000016090000}"/>
    <cellStyle name="Saída 3 4 5 7" xfId="2061" xr:uid="{00000000-0005-0000-0000-000017090000}"/>
    <cellStyle name="Saída 3 4 5 8" xfId="2513" xr:uid="{00000000-0005-0000-0000-000018090000}"/>
    <cellStyle name="Saída 3 4 6" xfId="264" xr:uid="{00000000-0005-0000-0000-000019090000}"/>
    <cellStyle name="Saída 3 4 6 2" xfId="421" xr:uid="{00000000-0005-0000-0000-00001A090000}"/>
    <cellStyle name="Saída 3 4 6 2 2" xfId="793" xr:uid="{00000000-0005-0000-0000-00001B090000}"/>
    <cellStyle name="Saída 3 4 6 2 3" xfId="1289" xr:uid="{00000000-0005-0000-0000-00001C090000}"/>
    <cellStyle name="Saída 3 4 6 2 4" xfId="1765" xr:uid="{00000000-0005-0000-0000-00001D090000}"/>
    <cellStyle name="Saída 3 4 6 2 5" xfId="2233" xr:uid="{00000000-0005-0000-0000-00001E090000}"/>
    <cellStyle name="Saída 3 4 6 2 6" xfId="2685" xr:uid="{00000000-0005-0000-0000-00001F090000}"/>
    <cellStyle name="Saída 3 4 6 3" xfId="577" xr:uid="{00000000-0005-0000-0000-000020090000}"/>
    <cellStyle name="Saída 3 4 6 3 2" xfId="949" xr:uid="{00000000-0005-0000-0000-000021090000}"/>
    <cellStyle name="Saída 3 4 6 3 3" xfId="1445" xr:uid="{00000000-0005-0000-0000-000022090000}"/>
    <cellStyle name="Saída 3 4 6 3 4" xfId="1921" xr:uid="{00000000-0005-0000-0000-000023090000}"/>
    <cellStyle name="Saída 3 4 6 3 5" xfId="2389" xr:uid="{00000000-0005-0000-0000-000024090000}"/>
    <cellStyle name="Saída 3 4 6 3 6" xfId="2841" xr:uid="{00000000-0005-0000-0000-000025090000}"/>
    <cellStyle name="Saída 3 4 6 4" xfId="672" xr:uid="{00000000-0005-0000-0000-000026090000}"/>
    <cellStyle name="Saída 3 4 6 5" xfId="1133" xr:uid="{00000000-0005-0000-0000-000027090000}"/>
    <cellStyle name="Saída 3 4 6 6" xfId="1609" xr:uid="{00000000-0005-0000-0000-000028090000}"/>
    <cellStyle name="Saída 3 4 6 7" xfId="2077" xr:uid="{00000000-0005-0000-0000-000029090000}"/>
    <cellStyle name="Saída 3 4 6 8" xfId="2529" xr:uid="{00000000-0005-0000-0000-00002A090000}"/>
    <cellStyle name="Saída 3 4 7" xfId="280" xr:uid="{00000000-0005-0000-0000-00002B090000}"/>
    <cellStyle name="Saída 3 4 7 2" xfId="437" xr:uid="{00000000-0005-0000-0000-00002C090000}"/>
    <cellStyle name="Saída 3 4 7 2 2" xfId="809" xr:uid="{00000000-0005-0000-0000-00002D090000}"/>
    <cellStyle name="Saída 3 4 7 2 3" xfId="1305" xr:uid="{00000000-0005-0000-0000-00002E090000}"/>
    <cellStyle name="Saída 3 4 7 2 4" xfId="1781" xr:uid="{00000000-0005-0000-0000-00002F090000}"/>
    <cellStyle name="Saída 3 4 7 2 5" xfId="2249" xr:uid="{00000000-0005-0000-0000-000030090000}"/>
    <cellStyle name="Saída 3 4 7 2 6" xfId="2701" xr:uid="{00000000-0005-0000-0000-000031090000}"/>
    <cellStyle name="Saída 3 4 7 3" xfId="593" xr:uid="{00000000-0005-0000-0000-000032090000}"/>
    <cellStyle name="Saída 3 4 7 3 2" xfId="965" xr:uid="{00000000-0005-0000-0000-000033090000}"/>
    <cellStyle name="Saída 3 4 7 3 3" xfId="1461" xr:uid="{00000000-0005-0000-0000-000034090000}"/>
    <cellStyle name="Saída 3 4 7 3 4" xfId="1937" xr:uid="{00000000-0005-0000-0000-000035090000}"/>
    <cellStyle name="Saída 3 4 7 3 5" xfId="2405" xr:uid="{00000000-0005-0000-0000-000036090000}"/>
    <cellStyle name="Saída 3 4 7 3 6" xfId="2857" xr:uid="{00000000-0005-0000-0000-000037090000}"/>
    <cellStyle name="Saída 3 4 7 4" xfId="675" xr:uid="{00000000-0005-0000-0000-000038090000}"/>
    <cellStyle name="Saída 3 4 7 5" xfId="1149" xr:uid="{00000000-0005-0000-0000-000039090000}"/>
    <cellStyle name="Saída 3 4 7 6" xfId="1625" xr:uid="{00000000-0005-0000-0000-00003A090000}"/>
    <cellStyle name="Saída 3 4 7 7" xfId="2093" xr:uid="{00000000-0005-0000-0000-00003B090000}"/>
    <cellStyle name="Saída 3 4 7 8" xfId="2545" xr:uid="{00000000-0005-0000-0000-00003C090000}"/>
    <cellStyle name="Saída 3 4 8" xfId="296" xr:uid="{00000000-0005-0000-0000-00003D090000}"/>
    <cellStyle name="Saída 3 4 8 2" xfId="453" xr:uid="{00000000-0005-0000-0000-00003E090000}"/>
    <cellStyle name="Saída 3 4 8 2 2" xfId="825" xr:uid="{00000000-0005-0000-0000-00003F090000}"/>
    <cellStyle name="Saída 3 4 8 2 3" xfId="1321" xr:uid="{00000000-0005-0000-0000-000040090000}"/>
    <cellStyle name="Saída 3 4 8 2 4" xfId="1797" xr:uid="{00000000-0005-0000-0000-000041090000}"/>
    <cellStyle name="Saída 3 4 8 2 5" xfId="2265" xr:uid="{00000000-0005-0000-0000-000042090000}"/>
    <cellStyle name="Saída 3 4 8 2 6" xfId="2717" xr:uid="{00000000-0005-0000-0000-000043090000}"/>
    <cellStyle name="Saída 3 4 8 3" xfId="609" xr:uid="{00000000-0005-0000-0000-000044090000}"/>
    <cellStyle name="Saída 3 4 8 3 2" xfId="981" xr:uid="{00000000-0005-0000-0000-000045090000}"/>
    <cellStyle name="Saída 3 4 8 3 3" xfId="1477" xr:uid="{00000000-0005-0000-0000-000046090000}"/>
    <cellStyle name="Saída 3 4 8 3 4" xfId="1953" xr:uid="{00000000-0005-0000-0000-000047090000}"/>
    <cellStyle name="Saída 3 4 8 3 5" xfId="2421" xr:uid="{00000000-0005-0000-0000-000048090000}"/>
    <cellStyle name="Saída 3 4 8 3 6" xfId="2873" xr:uid="{00000000-0005-0000-0000-000049090000}"/>
    <cellStyle name="Saída 3 4 8 4" xfId="678" xr:uid="{00000000-0005-0000-0000-00004A090000}"/>
    <cellStyle name="Saída 3 4 8 5" xfId="1165" xr:uid="{00000000-0005-0000-0000-00004B090000}"/>
    <cellStyle name="Saída 3 4 8 6" xfId="1641" xr:uid="{00000000-0005-0000-0000-00004C090000}"/>
    <cellStyle name="Saída 3 4 8 7" xfId="2109" xr:uid="{00000000-0005-0000-0000-00004D090000}"/>
    <cellStyle name="Saída 3 4 8 8" xfId="2561" xr:uid="{00000000-0005-0000-0000-00004E090000}"/>
    <cellStyle name="Saída 3 4 9" xfId="308" xr:uid="{00000000-0005-0000-0000-00004F090000}"/>
    <cellStyle name="Saída 3 4 9 2" xfId="465" xr:uid="{00000000-0005-0000-0000-000050090000}"/>
    <cellStyle name="Saída 3 4 9 2 2" xfId="837" xr:uid="{00000000-0005-0000-0000-000051090000}"/>
    <cellStyle name="Saída 3 4 9 2 3" xfId="1333" xr:uid="{00000000-0005-0000-0000-000052090000}"/>
    <cellStyle name="Saída 3 4 9 2 4" xfId="1809" xr:uid="{00000000-0005-0000-0000-000053090000}"/>
    <cellStyle name="Saída 3 4 9 2 5" xfId="2277" xr:uid="{00000000-0005-0000-0000-000054090000}"/>
    <cellStyle name="Saída 3 4 9 2 6" xfId="2729" xr:uid="{00000000-0005-0000-0000-000055090000}"/>
    <cellStyle name="Saída 3 4 9 3" xfId="621" xr:uid="{00000000-0005-0000-0000-000056090000}"/>
    <cellStyle name="Saída 3 4 9 3 2" xfId="993" xr:uid="{00000000-0005-0000-0000-000057090000}"/>
    <cellStyle name="Saída 3 4 9 3 3" xfId="1489" xr:uid="{00000000-0005-0000-0000-000058090000}"/>
    <cellStyle name="Saída 3 4 9 3 4" xfId="1965" xr:uid="{00000000-0005-0000-0000-000059090000}"/>
    <cellStyle name="Saída 3 4 9 3 5" xfId="2433" xr:uid="{00000000-0005-0000-0000-00005A090000}"/>
    <cellStyle name="Saída 3 4 9 3 6" xfId="2885" xr:uid="{00000000-0005-0000-0000-00005B090000}"/>
    <cellStyle name="Saída 3 4 9 4" xfId="683" xr:uid="{00000000-0005-0000-0000-00005C090000}"/>
    <cellStyle name="Saída 3 4 9 5" xfId="1177" xr:uid="{00000000-0005-0000-0000-00005D090000}"/>
    <cellStyle name="Saída 3 4 9 6" xfId="1653" xr:uid="{00000000-0005-0000-0000-00005E090000}"/>
    <cellStyle name="Saída 3 4 9 7" xfId="2121" xr:uid="{00000000-0005-0000-0000-00005F090000}"/>
    <cellStyle name="Saída 3 4 9 8" xfId="2573" xr:uid="{00000000-0005-0000-0000-000060090000}"/>
    <cellStyle name="Saída 3 5" xfId="190" xr:uid="{00000000-0005-0000-0000-000061090000}"/>
    <cellStyle name="Saída 3 5 2" xfId="347" xr:uid="{00000000-0005-0000-0000-000062090000}"/>
    <cellStyle name="Saída 3 5 2 2" xfId="719" xr:uid="{00000000-0005-0000-0000-000063090000}"/>
    <cellStyle name="Saída 3 5 2 3" xfId="1215" xr:uid="{00000000-0005-0000-0000-000064090000}"/>
    <cellStyle name="Saída 3 5 2 4" xfId="1691" xr:uid="{00000000-0005-0000-0000-000065090000}"/>
    <cellStyle name="Saída 3 5 2 5" xfId="2159" xr:uid="{00000000-0005-0000-0000-000066090000}"/>
    <cellStyle name="Saída 3 5 2 6" xfId="2611" xr:uid="{00000000-0005-0000-0000-000067090000}"/>
    <cellStyle name="Saída 3 5 3" xfId="503" xr:uid="{00000000-0005-0000-0000-000068090000}"/>
    <cellStyle name="Saída 3 5 3 2" xfId="875" xr:uid="{00000000-0005-0000-0000-000069090000}"/>
    <cellStyle name="Saída 3 5 3 3" xfId="1371" xr:uid="{00000000-0005-0000-0000-00006A090000}"/>
    <cellStyle name="Saída 3 5 3 4" xfId="1847" xr:uid="{00000000-0005-0000-0000-00006B090000}"/>
    <cellStyle name="Saída 3 5 3 5" xfId="2315" xr:uid="{00000000-0005-0000-0000-00006C090000}"/>
    <cellStyle name="Saída 3 5 3 6" xfId="2767" xr:uid="{00000000-0005-0000-0000-00006D090000}"/>
    <cellStyle name="Saída 3 5 4" xfId="658" xr:uid="{00000000-0005-0000-0000-00006E090000}"/>
    <cellStyle name="Saída 3 5 5" xfId="1059" xr:uid="{00000000-0005-0000-0000-00006F090000}"/>
    <cellStyle name="Saída 3 5 6" xfId="1535" xr:uid="{00000000-0005-0000-0000-000070090000}"/>
    <cellStyle name="Saída 3 5 7" xfId="2003" xr:uid="{00000000-0005-0000-0000-000071090000}"/>
    <cellStyle name="Saída 3 5 8" xfId="2455" xr:uid="{00000000-0005-0000-0000-000072090000}"/>
    <cellStyle name="Saída 3 6" xfId="652" xr:uid="{00000000-0005-0000-0000-000073090000}"/>
    <cellStyle name="Saída 3 7" xfId="1027" xr:uid="{00000000-0005-0000-0000-000074090000}"/>
    <cellStyle name="Separador de m" xfId="120" xr:uid="{00000000-0005-0000-0000-000075090000}"/>
    <cellStyle name="Separador de milhares 2" xfId="121" xr:uid="{00000000-0005-0000-0000-000076090000}"/>
    <cellStyle name="Separador de milhares 2 2" xfId="122" xr:uid="{00000000-0005-0000-0000-000077090000}"/>
    <cellStyle name="Separador de milhares 2 2 2" xfId="123" xr:uid="{00000000-0005-0000-0000-000078090000}"/>
    <cellStyle name="Separador de milhares 2 2 2 2" xfId="1037" xr:uid="{00000000-0005-0000-0000-000079090000}"/>
    <cellStyle name="Separador de milhares 2 2 3" xfId="156" xr:uid="{00000000-0005-0000-0000-00007A090000}"/>
    <cellStyle name="Separador de milhares 2 2 4" xfId="1036" xr:uid="{00000000-0005-0000-0000-00007B090000}"/>
    <cellStyle name="Separador de milhares 2 3" xfId="1035" xr:uid="{00000000-0005-0000-0000-00007C090000}"/>
    <cellStyle name="Separador de milhares 2 3 2" xfId="124" xr:uid="{00000000-0005-0000-0000-00007D090000}"/>
    <cellStyle name="Separador de milhares 2 3 2 2" xfId="1038" xr:uid="{00000000-0005-0000-0000-00007E090000}"/>
    <cellStyle name="Separador de milhares 3" xfId="125" xr:uid="{00000000-0005-0000-0000-00007F090000}"/>
    <cellStyle name="Separador de milhares 3 2" xfId="126" xr:uid="{00000000-0005-0000-0000-000080090000}"/>
    <cellStyle name="Separador de milhares 3 2 2" xfId="1040" xr:uid="{00000000-0005-0000-0000-000081090000}"/>
    <cellStyle name="Separador de milhares 3 3" xfId="1039" xr:uid="{00000000-0005-0000-0000-000082090000}"/>
    <cellStyle name="Separador de milhares 3 4" xfId="2974" xr:uid="{00000000-0005-0000-0000-000083090000}"/>
    <cellStyle name="Separador de milhares 8" xfId="127" xr:uid="{00000000-0005-0000-0000-000084090000}"/>
    <cellStyle name="Separador de milhares 8 2" xfId="1041" xr:uid="{00000000-0005-0000-0000-000085090000}"/>
    <cellStyle name="Separador de milhares 9" xfId="128" xr:uid="{00000000-0005-0000-0000-000086090000}"/>
    <cellStyle name="Separador de milhares 9 2" xfId="1042" xr:uid="{00000000-0005-0000-0000-000087090000}"/>
    <cellStyle name="Texto de Aviso 2" xfId="129" xr:uid="{00000000-0005-0000-0000-000088090000}"/>
    <cellStyle name="Texto de Aviso 3" xfId="130" xr:uid="{00000000-0005-0000-0000-000089090000}"/>
    <cellStyle name="Texto Explicativo 2" xfId="131" xr:uid="{00000000-0005-0000-0000-00008A090000}"/>
    <cellStyle name="Texto Explicativo 3" xfId="132" xr:uid="{00000000-0005-0000-0000-00008B090000}"/>
    <cellStyle name="Título 1 2" xfId="133" xr:uid="{00000000-0005-0000-0000-00008C090000}"/>
    <cellStyle name="Título 1 3" xfId="134" xr:uid="{00000000-0005-0000-0000-00008D090000}"/>
    <cellStyle name="Título 2 2" xfId="135" xr:uid="{00000000-0005-0000-0000-00008E090000}"/>
    <cellStyle name="Título 2 3" xfId="136" xr:uid="{00000000-0005-0000-0000-00008F090000}"/>
    <cellStyle name="Título 3 2" xfId="137" xr:uid="{00000000-0005-0000-0000-000090090000}"/>
    <cellStyle name="Título 3 3" xfId="138" xr:uid="{00000000-0005-0000-0000-000091090000}"/>
    <cellStyle name="Título 4 2" xfId="139" xr:uid="{00000000-0005-0000-0000-000092090000}"/>
    <cellStyle name="Título 4 3" xfId="140" xr:uid="{00000000-0005-0000-0000-000093090000}"/>
    <cellStyle name="Título 5" xfId="141" xr:uid="{00000000-0005-0000-0000-000094090000}"/>
    <cellStyle name="Título 6" xfId="142" xr:uid="{00000000-0005-0000-0000-000095090000}"/>
    <cellStyle name="Total 2" xfId="143" xr:uid="{00000000-0005-0000-0000-000096090000}"/>
    <cellStyle name="Total 3" xfId="144" xr:uid="{00000000-0005-0000-0000-000097090000}"/>
    <cellStyle name="Total 3 2" xfId="186" xr:uid="{00000000-0005-0000-0000-000098090000}"/>
    <cellStyle name="Total 3 2 10" xfId="343" xr:uid="{00000000-0005-0000-0000-000099090000}"/>
    <cellStyle name="Total 3 2 10 2" xfId="715" xr:uid="{00000000-0005-0000-0000-00009A090000}"/>
    <cellStyle name="Total 3 2 10 3" xfId="1211" xr:uid="{00000000-0005-0000-0000-00009B090000}"/>
    <cellStyle name="Total 3 2 10 4" xfId="1687" xr:uid="{00000000-0005-0000-0000-00009C090000}"/>
    <cellStyle name="Total 3 2 10 5" xfId="2155" xr:uid="{00000000-0005-0000-0000-00009D090000}"/>
    <cellStyle name="Total 3 2 10 6" xfId="2607" xr:uid="{00000000-0005-0000-0000-00009E090000}"/>
    <cellStyle name="Total 3 2 11" xfId="499" xr:uid="{00000000-0005-0000-0000-00009F090000}"/>
    <cellStyle name="Total 3 2 11 2" xfId="871" xr:uid="{00000000-0005-0000-0000-0000A0090000}"/>
    <cellStyle name="Total 3 2 11 3" xfId="1367" xr:uid="{00000000-0005-0000-0000-0000A1090000}"/>
    <cellStyle name="Total 3 2 11 4" xfId="1843" xr:uid="{00000000-0005-0000-0000-0000A2090000}"/>
    <cellStyle name="Total 3 2 11 5" xfId="2311" xr:uid="{00000000-0005-0000-0000-0000A3090000}"/>
    <cellStyle name="Total 3 2 11 6" xfId="2763" xr:uid="{00000000-0005-0000-0000-0000A4090000}"/>
    <cellStyle name="Total 3 2 12" xfId="1531" xr:uid="{00000000-0005-0000-0000-0000A5090000}"/>
    <cellStyle name="Total 3 2 13" xfId="1999" xr:uid="{00000000-0005-0000-0000-0000A6090000}"/>
    <cellStyle name="Total 3 2 2" xfId="205" xr:uid="{00000000-0005-0000-0000-0000A7090000}"/>
    <cellStyle name="Total 3 2 2 2" xfId="362" xr:uid="{00000000-0005-0000-0000-0000A8090000}"/>
    <cellStyle name="Total 3 2 2 2 2" xfId="734" xr:uid="{00000000-0005-0000-0000-0000A9090000}"/>
    <cellStyle name="Total 3 2 2 2 3" xfId="1230" xr:uid="{00000000-0005-0000-0000-0000AA090000}"/>
    <cellStyle name="Total 3 2 2 2 4" xfId="1706" xr:uid="{00000000-0005-0000-0000-0000AB090000}"/>
    <cellStyle name="Total 3 2 2 2 5" xfId="2174" xr:uid="{00000000-0005-0000-0000-0000AC090000}"/>
    <cellStyle name="Total 3 2 2 2 6" xfId="2626" xr:uid="{00000000-0005-0000-0000-0000AD090000}"/>
    <cellStyle name="Total 3 2 2 3" xfId="518" xr:uid="{00000000-0005-0000-0000-0000AE090000}"/>
    <cellStyle name="Total 3 2 2 3 2" xfId="890" xr:uid="{00000000-0005-0000-0000-0000AF090000}"/>
    <cellStyle name="Total 3 2 2 3 3" xfId="1386" xr:uid="{00000000-0005-0000-0000-0000B0090000}"/>
    <cellStyle name="Total 3 2 2 3 4" xfId="1862" xr:uid="{00000000-0005-0000-0000-0000B1090000}"/>
    <cellStyle name="Total 3 2 2 3 5" xfId="2330" xr:uid="{00000000-0005-0000-0000-0000B2090000}"/>
    <cellStyle name="Total 3 2 2 3 6" xfId="2782" xr:uid="{00000000-0005-0000-0000-0000B3090000}"/>
    <cellStyle name="Total 3 2 2 4" xfId="1074" xr:uid="{00000000-0005-0000-0000-0000B4090000}"/>
    <cellStyle name="Total 3 2 2 5" xfId="1550" xr:uid="{00000000-0005-0000-0000-0000B5090000}"/>
    <cellStyle name="Total 3 2 2 6" xfId="2018" xr:uid="{00000000-0005-0000-0000-0000B6090000}"/>
    <cellStyle name="Total 3 2 2 7" xfId="2470" xr:uid="{00000000-0005-0000-0000-0000B7090000}"/>
    <cellStyle name="Total 3 2 3" xfId="221" xr:uid="{00000000-0005-0000-0000-0000B8090000}"/>
    <cellStyle name="Total 3 2 3 2" xfId="378" xr:uid="{00000000-0005-0000-0000-0000B9090000}"/>
    <cellStyle name="Total 3 2 3 2 2" xfId="750" xr:uid="{00000000-0005-0000-0000-0000BA090000}"/>
    <cellStyle name="Total 3 2 3 2 3" xfId="1246" xr:uid="{00000000-0005-0000-0000-0000BB090000}"/>
    <cellStyle name="Total 3 2 3 2 4" xfId="1722" xr:uid="{00000000-0005-0000-0000-0000BC090000}"/>
    <cellStyle name="Total 3 2 3 2 5" xfId="2190" xr:uid="{00000000-0005-0000-0000-0000BD090000}"/>
    <cellStyle name="Total 3 2 3 2 6" xfId="2642" xr:uid="{00000000-0005-0000-0000-0000BE090000}"/>
    <cellStyle name="Total 3 2 3 3" xfId="534" xr:uid="{00000000-0005-0000-0000-0000BF090000}"/>
    <cellStyle name="Total 3 2 3 3 2" xfId="906" xr:uid="{00000000-0005-0000-0000-0000C0090000}"/>
    <cellStyle name="Total 3 2 3 3 3" xfId="1402" xr:uid="{00000000-0005-0000-0000-0000C1090000}"/>
    <cellStyle name="Total 3 2 3 3 4" xfId="1878" xr:uid="{00000000-0005-0000-0000-0000C2090000}"/>
    <cellStyle name="Total 3 2 3 3 5" xfId="2346" xr:uid="{00000000-0005-0000-0000-0000C3090000}"/>
    <cellStyle name="Total 3 2 3 3 6" xfId="2798" xr:uid="{00000000-0005-0000-0000-0000C4090000}"/>
    <cellStyle name="Total 3 2 3 4" xfId="1090" xr:uid="{00000000-0005-0000-0000-0000C5090000}"/>
    <cellStyle name="Total 3 2 3 5" xfId="1566" xr:uid="{00000000-0005-0000-0000-0000C6090000}"/>
    <cellStyle name="Total 3 2 3 6" xfId="2034" xr:uid="{00000000-0005-0000-0000-0000C7090000}"/>
    <cellStyle name="Total 3 2 3 7" xfId="2486" xr:uid="{00000000-0005-0000-0000-0000C8090000}"/>
    <cellStyle name="Total 3 2 4" xfId="237" xr:uid="{00000000-0005-0000-0000-0000C9090000}"/>
    <cellStyle name="Total 3 2 4 2" xfId="394" xr:uid="{00000000-0005-0000-0000-0000CA090000}"/>
    <cellStyle name="Total 3 2 4 2 2" xfId="766" xr:uid="{00000000-0005-0000-0000-0000CB090000}"/>
    <cellStyle name="Total 3 2 4 2 3" xfId="1262" xr:uid="{00000000-0005-0000-0000-0000CC090000}"/>
    <cellStyle name="Total 3 2 4 2 4" xfId="1738" xr:uid="{00000000-0005-0000-0000-0000CD090000}"/>
    <cellStyle name="Total 3 2 4 2 5" xfId="2206" xr:uid="{00000000-0005-0000-0000-0000CE090000}"/>
    <cellStyle name="Total 3 2 4 2 6" xfId="2658" xr:uid="{00000000-0005-0000-0000-0000CF090000}"/>
    <cellStyle name="Total 3 2 4 3" xfId="550" xr:uid="{00000000-0005-0000-0000-0000D0090000}"/>
    <cellStyle name="Total 3 2 4 3 2" xfId="922" xr:uid="{00000000-0005-0000-0000-0000D1090000}"/>
    <cellStyle name="Total 3 2 4 3 3" xfId="1418" xr:uid="{00000000-0005-0000-0000-0000D2090000}"/>
    <cellStyle name="Total 3 2 4 3 4" xfId="1894" xr:uid="{00000000-0005-0000-0000-0000D3090000}"/>
    <cellStyle name="Total 3 2 4 3 5" xfId="2362" xr:uid="{00000000-0005-0000-0000-0000D4090000}"/>
    <cellStyle name="Total 3 2 4 3 6" xfId="2814" xr:uid="{00000000-0005-0000-0000-0000D5090000}"/>
    <cellStyle name="Total 3 2 4 4" xfId="1106" xr:uid="{00000000-0005-0000-0000-0000D6090000}"/>
    <cellStyle name="Total 3 2 4 5" xfId="1582" xr:uid="{00000000-0005-0000-0000-0000D7090000}"/>
    <cellStyle name="Total 3 2 4 6" xfId="2050" xr:uid="{00000000-0005-0000-0000-0000D8090000}"/>
    <cellStyle name="Total 3 2 4 7" xfId="2502" xr:uid="{00000000-0005-0000-0000-0000D9090000}"/>
    <cellStyle name="Total 3 2 5" xfId="253" xr:uid="{00000000-0005-0000-0000-0000DA090000}"/>
    <cellStyle name="Total 3 2 5 2" xfId="410" xr:uid="{00000000-0005-0000-0000-0000DB090000}"/>
    <cellStyle name="Total 3 2 5 2 2" xfId="782" xr:uid="{00000000-0005-0000-0000-0000DC090000}"/>
    <cellStyle name="Total 3 2 5 2 3" xfId="1278" xr:uid="{00000000-0005-0000-0000-0000DD090000}"/>
    <cellStyle name="Total 3 2 5 2 4" xfId="1754" xr:uid="{00000000-0005-0000-0000-0000DE090000}"/>
    <cellStyle name="Total 3 2 5 2 5" xfId="2222" xr:uid="{00000000-0005-0000-0000-0000DF090000}"/>
    <cellStyle name="Total 3 2 5 2 6" xfId="2674" xr:uid="{00000000-0005-0000-0000-0000E0090000}"/>
    <cellStyle name="Total 3 2 5 3" xfId="566" xr:uid="{00000000-0005-0000-0000-0000E1090000}"/>
    <cellStyle name="Total 3 2 5 3 2" xfId="938" xr:uid="{00000000-0005-0000-0000-0000E2090000}"/>
    <cellStyle name="Total 3 2 5 3 3" xfId="1434" xr:uid="{00000000-0005-0000-0000-0000E3090000}"/>
    <cellStyle name="Total 3 2 5 3 4" xfId="1910" xr:uid="{00000000-0005-0000-0000-0000E4090000}"/>
    <cellStyle name="Total 3 2 5 3 5" xfId="2378" xr:uid="{00000000-0005-0000-0000-0000E5090000}"/>
    <cellStyle name="Total 3 2 5 3 6" xfId="2830" xr:uid="{00000000-0005-0000-0000-0000E6090000}"/>
    <cellStyle name="Total 3 2 5 4" xfId="1122" xr:uid="{00000000-0005-0000-0000-0000E7090000}"/>
    <cellStyle name="Total 3 2 5 5" xfId="1598" xr:uid="{00000000-0005-0000-0000-0000E8090000}"/>
    <cellStyle name="Total 3 2 5 6" xfId="2066" xr:uid="{00000000-0005-0000-0000-0000E9090000}"/>
    <cellStyle name="Total 3 2 5 7" xfId="2518" xr:uid="{00000000-0005-0000-0000-0000EA090000}"/>
    <cellStyle name="Total 3 2 6" xfId="269" xr:uid="{00000000-0005-0000-0000-0000EB090000}"/>
    <cellStyle name="Total 3 2 6 2" xfId="426" xr:uid="{00000000-0005-0000-0000-0000EC090000}"/>
    <cellStyle name="Total 3 2 6 2 2" xfId="798" xr:uid="{00000000-0005-0000-0000-0000ED090000}"/>
    <cellStyle name="Total 3 2 6 2 3" xfId="1294" xr:uid="{00000000-0005-0000-0000-0000EE090000}"/>
    <cellStyle name="Total 3 2 6 2 4" xfId="1770" xr:uid="{00000000-0005-0000-0000-0000EF090000}"/>
    <cellStyle name="Total 3 2 6 2 5" xfId="2238" xr:uid="{00000000-0005-0000-0000-0000F0090000}"/>
    <cellStyle name="Total 3 2 6 2 6" xfId="2690" xr:uid="{00000000-0005-0000-0000-0000F1090000}"/>
    <cellStyle name="Total 3 2 6 3" xfId="582" xr:uid="{00000000-0005-0000-0000-0000F2090000}"/>
    <cellStyle name="Total 3 2 6 3 2" xfId="954" xr:uid="{00000000-0005-0000-0000-0000F3090000}"/>
    <cellStyle name="Total 3 2 6 3 3" xfId="1450" xr:uid="{00000000-0005-0000-0000-0000F4090000}"/>
    <cellStyle name="Total 3 2 6 3 4" xfId="1926" xr:uid="{00000000-0005-0000-0000-0000F5090000}"/>
    <cellStyle name="Total 3 2 6 3 5" xfId="2394" xr:uid="{00000000-0005-0000-0000-0000F6090000}"/>
    <cellStyle name="Total 3 2 6 3 6" xfId="2846" xr:uid="{00000000-0005-0000-0000-0000F7090000}"/>
    <cellStyle name="Total 3 2 6 4" xfId="1138" xr:uid="{00000000-0005-0000-0000-0000F8090000}"/>
    <cellStyle name="Total 3 2 6 5" xfId="1614" xr:uid="{00000000-0005-0000-0000-0000F9090000}"/>
    <cellStyle name="Total 3 2 6 6" xfId="2082" xr:uid="{00000000-0005-0000-0000-0000FA090000}"/>
    <cellStyle name="Total 3 2 6 7" xfId="2534" xr:uid="{00000000-0005-0000-0000-0000FB090000}"/>
    <cellStyle name="Total 3 2 7" xfId="285" xr:uid="{00000000-0005-0000-0000-0000FC090000}"/>
    <cellStyle name="Total 3 2 7 2" xfId="442" xr:uid="{00000000-0005-0000-0000-0000FD090000}"/>
    <cellStyle name="Total 3 2 7 2 2" xfId="814" xr:uid="{00000000-0005-0000-0000-0000FE090000}"/>
    <cellStyle name="Total 3 2 7 2 3" xfId="1310" xr:uid="{00000000-0005-0000-0000-0000FF090000}"/>
    <cellStyle name="Total 3 2 7 2 4" xfId="1786" xr:uid="{00000000-0005-0000-0000-0000000A0000}"/>
    <cellStyle name="Total 3 2 7 2 5" xfId="2254" xr:uid="{00000000-0005-0000-0000-0000010A0000}"/>
    <cellStyle name="Total 3 2 7 2 6" xfId="2706" xr:uid="{00000000-0005-0000-0000-0000020A0000}"/>
    <cellStyle name="Total 3 2 7 3" xfId="598" xr:uid="{00000000-0005-0000-0000-0000030A0000}"/>
    <cellStyle name="Total 3 2 7 3 2" xfId="970" xr:uid="{00000000-0005-0000-0000-0000040A0000}"/>
    <cellStyle name="Total 3 2 7 3 3" xfId="1466" xr:uid="{00000000-0005-0000-0000-0000050A0000}"/>
    <cellStyle name="Total 3 2 7 3 4" xfId="1942" xr:uid="{00000000-0005-0000-0000-0000060A0000}"/>
    <cellStyle name="Total 3 2 7 3 5" xfId="2410" xr:uid="{00000000-0005-0000-0000-0000070A0000}"/>
    <cellStyle name="Total 3 2 7 3 6" xfId="2862" xr:uid="{00000000-0005-0000-0000-0000080A0000}"/>
    <cellStyle name="Total 3 2 7 4" xfId="1154" xr:uid="{00000000-0005-0000-0000-0000090A0000}"/>
    <cellStyle name="Total 3 2 7 5" xfId="1630" xr:uid="{00000000-0005-0000-0000-00000A0A0000}"/>
    <cellStyle name="Total 3 2 7 6" xfId="2098" xr:uid="{00000000-0005-0000-0000-00000B0A0000}"/>
    <cellStyle name="Total 3 2 7 7" xfId="2550" xr:uid="{00000000-0005-0000-0000-00000C0A0000}"/>
    <cellStyle name="Total 3 2 8" xfId="301" xr:uid="{00000000-0005-0000-0000-00000D0A0000}"/>
    <cellStyle name="Total 3 2 8 2" xfId="458" xr:uid="{00000000-0005-0000-0000-00000E0A0000}"/>
    <cellStyle name="Total 3 2 8 2 2" xfId="830" xr:uid="{00000000-0005-0000-0000-00000F0A0000}"/>
    <cellStyle name="Total 3 2 8 2 3" xfId="1326" xr:uid="{00000000-0005-0000-0000-0000100A0000}"/>
    <cellStyle name="Total 3 2 8 2 4" xfId="1802" xr:uid="{00000000-0005-0000-0000-0000110A0000}"/>
    <cellStyle name="Total 3 2 8 2 5" xfId="2270" xr:uid="{00000000-0005-0000-0000-0000120A0000}"/>
    <cellStyle name="Total 3 2 8 2 6" xfId="2722" xr:uid="{00000000-0005-0000-0000-0000130A0000}"/>
    <cellStyle name="Total 3 2 8 3" xfId="614" xr:uid="{00000000-0005-0000-0000-0000140A0000}"/>
    <cellStyle name="Total 3 2 8 3 2" xfId="986" xr:uid="{00000000-0005-0000-0000-0000150A0000}"/>
    <cellStyle name="Total 3 2 8 3 3" xfId="1482" xr:uid="{00000000-0005-0000-0000-0000160A0000}"/>
    <cellStyle name="Total 3 2 8 3 4" xfId="1958" xr:uid="{00000000-0005-0000-0000-0000170A0000}"/>
    <cellStyle name="Total 3 2 8 3 5" xfId="2426" xr:uid="{00000000-0005-0000-0000-0000180A0000}"/>
    <cellStyle name="Total 3 2 8 3 6" xfId="2878" xr:uid="{00000000-0005-0000-0000-0000190A0000}"/>
    <cellStyle name="Total 3 2 8 4" xfId="1170" xr:uid="{00000000-0005-0000-0000-00001A0A0000}"/>
    <cellStyle name="Total 3 2 8 5" xfId="1646" xr:uid="{00000000-0005-0000-0000-00001B0A0000}"/>
    <cellStyle name="Total 3 2 8 6" xfId="2114" xr:uid="{00000000-0005-0000-0000-00001C0A0000}"/>
    <cellStyle name="Total 3 2 8 7" xfId="2566" xr:uid="{00000000-0005-0000-0000-00001D0A0000}"/>
    <cellStyle name="Total 3 2 9" xfId="326" xr:uid="{00000000-0005-0000-0000-00001E0A0000}"/>
    <cellStyle name="Total 3 2 9 2" xfId="483" xr:uid="{00000000-0005-0000-0000-00001F0A0000}"/>
    <cellStyle name="Total 3 2 9 2 2" xfId="855" xr:uid="{00000000-0005-0000-0000-0000200A0000}"/>
    <cellStyle name="Total 3 2 9 2 3" xfId="1351" xr:uid="{00000000-0005-0000-0000-0000210A0000}"/>
    <cellStyle name="Total 3 2 9 2 4" xfId="1827" xr:uid="{00000000-0005-0000-0000-0000220A0000}"/>
    <cellStyle name="Total 3 2 9 2 5" xfId="2295" xr:uid="{00000000-0005-0000-0000-0000230A0000}"/>
    <cellStyle name="Total 3 2 9 2 6" xfId="2747" xr:uid="{00000000-0005-0000-0000-0000240A0000}"/>
    <cellStyle name="Total 3 2 9 3" xfId="639" xr:uid="{00000000-0005-0000-0000-0000250A0000}"/>
    <cellStyle name="Total 3 2 9 3 2" xfId="1011" xr:uid="{00000000-0005-0000-0000-0000260A0000}"/>
    <cellStyle name="Total 3 2 9 3 3" xfId="1507" xr:uid="{00000000-0005-0000-0000-0000270A0000}"/>
    <cellStyle name="Total 3 2 9 3 4" xfId="1983" xr:uid="{00000000-0005-0000-0000-0000280A0000}"/>
    <cellStyle name="Total 3 2 9 3 5" xfId="2451" xr:uid="{00000000-0005-0000-0000-0000290A0000}"/>
    <cellStyle name="Total 3 2 9 3 6" xfId="2903" xr:uid="{00000000-0005-0000-0000-00002A0A0000}"/>
    <cellStyle name="Total 3 2 9 4" xfId="699" xr:uid="{00000000-0005-0000-0000-00002B0A0000}"/>
    <cellStyle name="Total 3 2 9 5" xfId="1195" xr:uid="{00000000-0005-0000-0000-00002C0A0000}"/>
    <cellStyle name="Total 3 2 9 6" xfId="1671" xr:uid="{00000000-0005-0000-0000-00002D0A0000}"/>
    <cellStyle name="Total 3 2 9 7" xfId="2139" xr:uid="{00000000-0005-0000-0000-00002E0A0000}"/>
    <cellStyle name="Total 3 2 9 8" xfId="2591" xr:uid="{00000000-0005-0000-0000-00002F0A0000}"/>
    <cellStyle name="Total 3 3" xfId="172" xr:uid="{00000000-0005-0000-0000-0000300A0000}"/>
    <cellStyle name="Total 3 3 10" xfId="329" xr:uid="{00000000-0005-0000-0000-0000310A0000}"/>
    <cellStyle name="Total 3 3 10 2" xfId="701" xr:uid="{00000000-0005-0000-0000-0000320A0000}"/>
    <cellStyle name="Total 3 3 10 3" xfId="1197" xr:uid="{00000000-0005-0000-0000-0000330A0000}"/>
    <cellStyle name="Total 3 3 10 4" xfId="1673" xr:uid="{00000000-0005-0000-0000-0000340A0000}"/>
    <cellStyle name="Total 3 3 10 5" xfId="2141" xr:uid="{00000000-0005-0000-0000-0000350A0000}"/>
    <cellStyle name="Total 3 3 10 6" xfId="2593" xr:uid="{00000000-0005-0000-0000-0000360A0000}"/>
    <cellStyle name="Total 3 3 11" xfId="485" xr:uid="{00000000-0005-0000-0000-0000370A0000}"/>
    <cellStyle name="Total 3 3 11 2" xfId="857" xr:uid="{00000000-0005-0000-0000-0000380A0000}"/>
    <cellStyle name="Total 3 3 11 3" xfId="1353" xr:uid="{00000000-0005-0000-0000-0000390A0000}"/>
    <cellStyle name="Total 3 3 11 4" xfId="1829" xr:uid="{00000000-0005-0000-0000-00003A0A0000}"/>
    <cellStyle name="Total 3 3 11 5" xfId="2297" xr:uid="{00000000-0005-0000-0000-00003B0A0000}"/>
    <cellStyle name="Total 3 3 11 6" xfId="2749" xr:uid="{00000000-0005-0000-0000-00003C0A0000}"/>
    <cellStyle name="Total 3 3 12" xfId="1517" xr:uid="{00000000-0005-0000-0000-00003D0A0000}"/>
    <cellStyle name="Total 3 3 13" xfId="1985" xr:uid="{00000000-0005-0000-0000-00003E0A0000}"/>
    <cellStyle name="Total 3 3 2" xfId="191" xr:uid="{00000000-0005-0000-0000-00003F0A0000}"/>
    <cellStyle name="Total 3 3 2 2" xfId="348" xr:uid="{00000000-0005-0000-0000-0000400A0000}"/>
    <cellStyle name="Total 3 3 2 2 2" xfId="720" xr:uid="{00000000-0005-0000-0000-0000410A0000}"/>
    <cellStyle name="Total 3 3 2 2 3" xfId="1216" xr:uid="{00000000-0005-0000-0000-0000420A0000}"/>
    <cellStyle name="Total 3 3 2 2 4" xfId="1692" xr:uid="{00000000-0005-0000-0000-0000430A0000}"/>
    <cellStyle name="Total 3 3 2 2 5" xfId="2160" xr:uid="{00000000-0005-0000-0000-0000440A0000}"/>
    <cellStyle name="Total 3 3 2 2 6" xfId="2612" xr:uid="{00000000-0005-0000-0000-0000450A0000}"/>
    <cellStyle name="Total 3 3 2 3" xfId="504" xr:uid="{00000000-0005-0000-0000-0000460A0000}"/>
    <cellStyle name="Total 3 3 2 3 2" xfId="876" xr:uid="{00000000-0005-0000-0000-0000470A0000}"/>
    <cellStyle name="Total 3 3 2 3 3" xfId="1372" xr:uid="{00000000-0005-0000-0000-0000480A0000}"/>
    <cellStyle name="Total 3 3 2 3 4" xfId="1848" xr:uid="{00000000-0005-0000-0000-0000490A0000}"/>
    <cellStyle name="Total 3 3 2 3 5" xfId="2316" xr:uid="{00000000-0005-0000-0000-00004A0A0000}"/>
    <cellStyle name="Total 3 3 2 3 6" xfId="2768" xr:uid="{00000000-0005-0000-0000-00004B0A0000}"/>
    <cellStyle name="Total 3 3 2 4" xfId="1060" xr:uid="{00000000-0005-0000-0000-00004C0A0000}"/>
    <cellStyle name="Total 3 3 2 5" xfId="1536" xr:uid="{00000000-0005-0000-0000-00004D0A0000}"/>
    <cellStyle name="Total 3 3 2 6" xfId="2004" xr:uid="{00000000-0005-0000-0000-00004E0A0000}"/>
    <cellStyle name="Total 3 3 2 7" xfId="2456" xr:uid="{00000000-0005-0000-0000-00004F0A0000}"/>
    <cellStyle name="Total 3 3 3" xfId="207" xr:uid="{00000000-0005-0000-0000-0000500A0000}"/>
    <cellStyle name="Total 3 3 3 2" xfId="364" xr:uid="{00000000-0005-0000-0000-0000510A0000}"/>
    <cellStyle name="Total 3 3 3 2 2" xfId="736" xr:uid="{00000000-0005-0000-0000-0000520A0000}"/>
    <cellStyle name="Total 3 3 3 2 3" xfId="1232" xr:uid="{00000000-0005-0000-0000-0000530A0000}"/>
    <cellStyle name="Total 3 3 3 2 4" xfId="1708" xr:uid="{00000000-0005-0000-0000-0000540A0000}"/>
    <cellStyle name="Total 3 3 3 2 5" xfId="2176" xr:uid="{00000000-0005-0000-0000-0000550A0000}"/>
    <cellStyle name="Total 3 3 3 2 6" xfId="2628" xr:uid="{00000000-0005-0000-0000-0000560A0000}"/>
    <cellStyle name="Total 3 3 3 3" xfId="520" xr:uid="{00000000-0005-0000-0000-0000570A0000}"/>
    <cellStyle name="Total 3 3 3 3 2" xfId="892" xr:uid="{00000000-0005-0000-0000-0000580A0000}"/>
    <cellStyle name="Total 3 3 3 3 3" xfId="1388" xr:uid="{00000000-0005-0000-0000-0000590A0000}"/>
    <cellStyle name="Total 3 3 3 3 4" xfId="1864" xr:uid="{00000000-0005-0000-0000-00005A0A0000}"/>
    <cellStyle name="Total 3 3 3 3 5" xfId="2332" xr:uid="{00000000-0005-0000-0000-00005B0A0000}"/>
    <cellStyle name="Total 3 3 3 3 6" xfId="2784" xr:uid="{00000000-0005-0000-0000-00005C0A0000}"/>
    <cellStyle name="Total 3 3 3 4" xfId="1076" xr:uid="{00000000-0005-0000-0000-00005D0A0000}"/>
    <cellStyle name="Total 3 3 3 5" xfId="1552" xr:uid="{00000000-0005-0000-0000-00005E0A0000}"/>
    <cellStyle name="Total 3 3 3 6" xfId="2020" xr:uid="{00000000-0005-0000-0000-00005F0A0000}"/>
    <cellStyle name="Total 3 3 3 7" xfId="2472" xr:uid="{00000000-0005-0000-0000-0000600A0000}"/>
    <cellStyle name="Total 3 3 4" xfId="223" xr:uid="{00000000-0005-0000-0000-0000610A0000}"/>
    <cellStyle name="Total 3 3 4 2" xfId="380" xr:uid="{00000000-0005-0000-0000-0000620A0000}"/>
    <cellStyle name="Total 3 3 4 2 2" xfId="752" xr:uid="{00000000-0005-0000-0000-0000630A0000}"/>
    <cellStyle name="Total 3 3 4 2 3" xfId="1248" xr:uid="{00000000-0005-0000-0000-0000640A0000}"/>
    <cellStyle name="Total 3 3 4 2 4" xfId="1724" xr:uid="{00000000-0005-0000-0000-0000650A0000}"/>
    <cellStyle name="Total 3 3 4 2 5" xfId="2192" xr:uid="{00000000-0005-0000-0000-0000660A0000}"/>
    <cellStyle name="Total 3 3 4 2 6" xfId="2644" xr:uid="{00000000-0005-0000-0000-0000670A0000}"/>
    <cellStyle name="Total 3 3 4 3" xfId="536" xr:uid="{00000000-0005-0000-0000-0000680A0000}"/>
    <cellStyle name="Total 3 3 4 3 2" xfId="908" xr:uid="{00000000-0005-0000-0000-0000690A0000}"/>
    <cellStyle name="Total 3 3 4 3 3" xfId="1404" xr:uid="{00000000-0005-0000-0000-00006A0A0000}"/>
    <cellStyle name="Total 3 3 4 3 4" xfId="1880" xr:uid="{00000000-0005-0000-0000-00006B0A0000}"/>
    <cellStyle name="Total 3 3 4 3 5" xfId="2348" xr:uid="{00000000-0005-0000-0000-00006C0A0000}"/>
    <cellStyle name="Total 3 3 4 3 6" xfId="2800" xr:uid="{00000000-0005-0000-0000-00006D0A0000}"/>
    <cellStyle name="Total 3 3 4 4" xfId="1092" xr:uid="{00000000-0005-0000-0000-00006E0A0000}"/>
    <cellStyle name="Total 3 3 4 5" xfId="1568" xr:uid="{00000000-0005-0000-0000-00006F0A0000}"/>
    <cellStyle name="Total 3 3 4 6" xfId="2036" xr:uid="{00000000-0005-0000-0000-0000700A0000}"/>
    <cellStyle name="Total 3 3 4 7" xfId="2488" xr:uid="{00000000-0005-0000-0000-0000710A0000}"/>
    <cellStyle name="Total 3 3 5" xfId="239" xr:uid="{00000000-0005-0000-0000-0000720A0000}"/>
    <cellStyle name="Total 3 3 5 2" xfId="396" xr:uid="{00000000-0005-0000-0000-0000730A0000}"/>
    <cellStyle name="Total 3 3 5 2 2" xfId="768" xr:uid="{00000000-0005-0000-0000-0000740A0000}"/>
    <cellStyle name="Total 3 3 5 2 3" xfId="1264" xr:uid="{00000000-0005-0000-0000-0000750A0000}"/>
    <cellStyle name="Total 3 3 5 2 4" xfId="1740" xr:uid="{00000000-0005-0000-0000-0000760A0000}"/>
    <cellStyle name="Total 3 3 5 2 5" xfId="2208" xr:uid="{00000000-0005-0000-0000-0000770A0000}"/>
    <cellStyle name="Total 3 3 5 2 6" xfId="2660" xr:uid="{00000000-0005-0000-0000-0000780A0000}"/>
    <cellStyle name="Total 3 3 5 3" xfId="552" xr:uid="{00000000-0005-0000-0000-0000790A0000}"/>
    <cellStyle name="Total 3 3 5 3 2" xfId="924" xr:uid="{00000000-0005-0000-0000-00007A0A0000}"/>
    <cellStyle name="Total 3 3 5 3 3" xfId="1420" xr:uid="{00000000-0005-0000-0000-00007B0A0000}"/>
    <cellStyle name="Total 3 3 5 3 4" xfId="1896" xr:uid="{00000000-0005-0000-0000-00007C0A0000}"/>
    <cellStyle name="Total 3 3 5 3 5" xfId="2364" xr:uid="{00000000-0005-0000-0000-00007D0A0000}"/>
    <cellStyle name="Total 3 3 5 3 6" xfId="2816" xr:uid="{00000000-0005-0000-0000-00007E0A0000}"/>
    <cellStyle name="Total 3 3 5 4" xfId="1108" xr:uid="{00000000-0005-0000-0000-00007F0A0000}"/>
    <cellStyle name="Total 3 3 5 5" xfId="1584" xr:uid="{00000000-0005-0000-0000-0000800A0000}"/>
    <cellStyle name="Total 3 3 5 6" xfId="2052" xr:uid="{00000000-0005-0000-0000-0000810A0000}"/>
    <cellStyle name="Total 3 3 5 7" xfId="2504" xr:uid="{00000000-0005-0000-0000-0000820A0000}"/>
    <cellStyle name="Total 3 3 6" xfId="255" xr:uid="{00000000-0005-0000-0000-0000830A0000}"/>
    <cellStyle name="Total 3 3 6 2" xfId="412" xr:uid="{00000000-0005-0000-0000-0000840A0000}"/>
    <cellStyle name="Total 3 3 6 2 2" xfId="784" xr:uid="{00000000-0005-0000-0000-0000850A0000}"/>
    <cellStyle name="Total 3 3 6 2 3" xfId="1280" xr:uid="{00000000-0005-0000-0000-0000860A0000}"/>
    <cellStyle name="Total 3 3 6 2 4" xfId="1756" xr:uid="{00000000-0005-0000-0000-0000870A0000}"/>
    <cellStyle name="Total 3 3 6 2 5" xfId="2224" xr:uid="{00000000-0005-0000-0000-0000880A0000}"/>
    <cellStyle name="Total 3 3 6 2 6" xfId="2676" xr:uid="{00000000-0005-0000-0000-0000890A0000}"/>
    <cellStyle name="Total 3 3 6 3" xfId="568" xr:uid="{00000000-0005-0000-0000-00008A0A0000}"/>
    <cellStyle name="Total 3 3 6 3 2" xfId="940" xr:uid="{00000000-0005-0000-0000-00008B0A0000}"/>
    <cellStyle name="Total 3 3 6 3 3" xfId="1436" xr:uid="{00000000-0005-0000-0000-00008C0A0000}"/>
    <cellStyle name="Total 3 3 6 3 4" xfId="1912" xr:uid="{00000000-0005-0000-0000-00008D0A0000}"/>
    <cellStyle name="Total 3 3 6 3 5" xfId="2380" xr:uid="{00000000-0005-0000-0000-00008E0A0000}"/>
    <cellStyle name="Total 3 3 6 3 6" xfId="2832" xr:uid="{00000000-0005-0000-0000-00008F0A0000}"/>
    <cellStyle name="Total 3 3 6 4" xfId="1124" xr:uid="{00000000-0005-0000-0000-0000900A0000}"/>
    <cellStyle name="Total 3 3 6 5" xfId="1600" xr:uid="{00000000-0005-0000-0000-0000910A0000}"/>
    <cellStyle name="Total 3 3 6 6" xfId="2068" xr:uid="{00000000-0005-0000-0000-0000920A0000}"/>
    <cellStyle name="Total 3 3 6 7" xfId="2520" xr:uid="{00000000-0005-0000-0000-0000930A0000}"/>
    <cellStyle name="Total 3 3 7" xfId="271" xr:uid="{00000000-0005-0000-0000-0000940A0000}"/>
    <cellStyle name="Total 3 3 7 2" xfId="428" xr:uid="{00000000-0005-0000-0000-0000950A0000}"/>
    <cellStyle name="Total 3 3 7 2 2" xfId="800" xr:uid="{00000000-0005-0000-0000-0000960A0000}"/>
    <cellStyle name="Total 3 3 7 2 3" xfId="1296" xr:uid="{00000000-0005-0000-0000-0000970A0000}"/>
    <cellStyle name="Total 3 3 7 2 4" xfId="1772" xr:uid="{00000000-0005-0000-0000-0000980A0000}"/>
    <cellStyle name="Total 3 3 7 2 5" xfId="2240" xr:uid="{00000000-0005-0000-0000-0000990A0000}"/>
    <cellStyle name="Total 3 3 7 2 6" xfId="2692" xr:uid="{00000000-0005-0000-0000-00009A0A0000}"/>
    <cellStyle name="Total 3 3 7 3" xfId="584" xr:uid="{00000000-0005-0000-0000-00009B0A0000}"/>
    <cellStyle name="Total 3 3 7 3 2" xfId="956" xr:uid="{00000000-0005-0000-0000-00009C0A0000}"/>
    <cellStyle name="Total 3 3 7 3 3" xfId="1452" xr:uid="{00000000-0005-0000-0000-00009D0A0000}"/>
    <cellStyle name="Total 3 3 7 3 4" xfId="1928" xr:uid="{00000000-0005-0000-0000-00009E0A0000}"/>
    <cellStyle name="Total 3 3 7 3 5" xfId="2396" xr:uid="{00000000-0005-0000-0000-00009F0A0000}"/>
    <cellStyle name="Total 3 3 7 3 6" xfId="2848" xr:uid="{00000000-0005-0000-0000-0000A00A0000}"/>
    <cellStyle name="Total 3 3 7 4" xfId="1140" xr:uid="{00000000-0005-0000-0000-0000A10A0000}"/>
    <cellStyle name="Total 3 3 7 5" xfId="1616" xr:uid="{00000000-0005-0000-0000-0000A20A0000}"/>
    <cellStyle name="Total 3 3 7 6" xfId="2084" xr:uid="{00000000-0005-0000-0000-0000A30A0000}"/>
    <cellStyle name="Total 3 3 7 7" xfId="2536" xr:uid="{00000000-0005-0000-0000-0000A40A0000}"/>
    <cellStyle name="Total 3 3 8" xfId="287" xr:uid="{00000000-0005-0000-0000-0000A50A0000}"/>
    <cellStyle name="Total 3 3 8 2" xfId="444" xr:uid="{00000000-0005-0000-0000-0000A60A0000}"/>
    <cellStyle name="Total 3 3 8 2 2" xfId="816" xr:uid="{00000000-0005-0000-0000-0000A70A0000}"/>
    <cellStyle name="Total 3 3 8 2 3" xfId="1312" xr:uid="{00000000-0005-0000-0000-0000A80A0000}"/>
    <cellStyle name="Total 3 3 8 2 4" xfId="1788" xr:uid="{00000000-0005-0000-0000-0000A90A0000}"/>
    <cellStyle name="Total 3 3 8 2 5" xfId="2256" xr:uid="{00000000-0005-0000-0000-0000AA0A0000}"/>
    <cellStyle name="Total 3 3 8 2 6" xfId="2708" xr:uid="{00000000-0005-0000-0000-0000AB0A0000}"/>
    <cellStyle name="Total 3 3 8 3" xfId="600" xr:uid="{00000000-0005-0000-0000-0000AC0A0000}"/>
    <cellStyle name="Total 3 3 8 3 2" xfId="972" xr:uid="{00000000-0005-0000-0000-0000AD0A0000}"/>
    <cellStyle name="Total 3 3 8 3 3" xfId="1468" xr:uid="{00000000-0005-0000-0000-0000AE0A0000}"/>
    <cellStyle name="Total 3 3 8 3 4" xfId="1944" xr:uid="{00000000-0005-0000-0000-0000AF0A0000}"/>
    <cellStyle name="Total 3 3 8 3 5" xfId="2412" xr:uid="{00000000-0005-0000-0000-0000B00A0000}"/>
    <cellStyle name="Total 3 3 8 3 6" xfId="2864" xr:uid="{00000000-0005-0000-0000-0000B10A0000}"/>
    <cellStyle name="Total 3 3 8 4" xfId="1156" xr:uid="{00000000-0005-0000-0000-0000B20A0000}"/>
    <cellStyle name="Total 3 3 8 5" xfId="1632" xr:uid="{00000000-0005-0000-0000-0000B30A0000}"/>
    <cellStyle name="Total 3 3 8 6" xfId="2100" xr:uid="{00000000-0005-0000-0000-0000B40A0000}"/>
    <cellStyle name="Total 3 3 8 7" xfId="2552" xr:uid="{00000000-0005-0000-0000-0000B50A0000}"/>
    <cellStyle name="Total 3 3 9" xfId="189" xr:uid="{00000000-0005-0000-0000-0000B60A0000}"/>
    <cellStyle name="Total 3 3 9 2" xfId="346" xr:uid="{00000000-0005-0000-0000-0000B70A0000}"/>
    <cellStyle name="Total 3 3 9 2 2" xfId="718" xr:uid="{00000000-0005-0000-0000-0000B80A0000}"/>
    <cellStyle name="Total 3 3 9 2 3" xfId="1214" xr:uid="{00000000-0005-0000-0000-0000B90A0000}"/>
    <cellStyle name="Total 3 3 9 2 4" xfId="1690" xr:uid="{00000000-0005-0000-0000-0000BA0A0000}"/>
    <cellStyle name="Total 3 3 9 2 5" xfId="2158" xr:uid="{00000000-0005-0000-0000-0000BB0A0000}"/>
    <cellStyle name="Total 3 3 9 2 6" xfId="2610" xr:uid="{00000000-0005-0000-0000-0000BC0A0000}"/>
    <cellStyle name="Total 3 3 9 3" xfId="502" xr:uid="{00000000-0005-0000-0000-0000BD0A0000}"/>
    <cellStyle name="Total 3 3 9 3 2" xfId="874" xr:uid="{00000000-0005-0000-0000-0000BE0A0000}"/>
    <cellStyle name="Total 3 3 9 3 3" xfId="1370" xr:uid="{00000000-0005-0000-0000-0000BF0A0000}"/>
    <cellStyle name="Total 3 3 9 3 4" xfId="1846" xr:uid="{00000000-0005-0000-0000-0000C00A0000}"/>
    <cellStyle name="Total 3 3 9 3 5" xfId="2314" xr:uid="{00000000-0005-0000-0000-0000C10A0000}"/>
    <cellStyle name="Total 3 3 9 3 6" xfId="2766" xr:uid="{00000000-0005-0000-0000-0000C20A0000}"/>
    <cellStyle name="Total 3 3 9 4" xfId="657" xr:uid="{00000000-0005-0000-0000-0000C30A0000}"/>
    <cellStyle name="Total 3 3 9 5" xfId="1058" xr:uid="{00000000-0005-0000-0000-0000C40A0000}"/>
    <cellStyle name="Total 3 3 9 6" xfId="1534" xr:uid="{00000000-0005-0000-0000-0000C50A0000}"/>
    <cellStyle name="Total 3 3 9 7" xfId="2002" xr:uid="{00000000-0005-0000-0000-0000C60A0000}"/>
    <cellStyle name="Total 3 3 9 8" xfId="2454" xr:uid="{00000000-0005-0000-0000-0000C70A0000}"/>
    <cellStyle name="Total 3 4" xfId="182" xr:uid="{00000000-0005-0000-0000-0000C80A0000}"/>
    <cellStyle name="Total 3 4 10" xfId="322" xr:uid="{00000000-0005-0000-0000-0000C90A0000}"/>
    <cellStyle name="Total 3 4 10 2" xfId="479" xr:uid="{00000000-0005-0000-0000-0000CA0A0000}"/>
    <cellStyle name="Total 3 4 10 2 2" xfId="851" xr:uid="{00000000-0005-0000-0000-0000CB0A0000}"/>
    <cellStyle name="Total 3 4 10 2 3" xfId="1347" xr:uid="{00000000-0005-0000-0000-0000CC0A0000}"/>
    <cellStyle name="Total 3 4 10 2 4" xfId="1823" xr:uid="{00000000-0005-0000-0000-0000CD0A0000}"/>
    <cellStyle name="Total 3 4 10 2 5" xfId="2291" xr:uid="{00000000-0005-0000-0000-0000CE0A0000}"/>
    <cellStyle name="Total 3 4 10 2 6" xfId="2743" xr:uid="{00000000-0005-0000-0000-0000CF0A0000}"/>
    <cellStyle name="Total 3 4 10 3" xfId="635" xr:uid="{00000000-0005-0000-0000-0000D00A0000}"/>
    <cellStyle name="Total 3 4 10 3 2" xfId="1007" xr:uid="{00000000-0005-0000-0000-0000D10A0000}"/>
    <cellStyle name="Total 3 4 10 3 3" xfId="1503" xr:uid="{00000000-0005-0000-0000-0000D20A0000}"/>
    <cellStyle name="Total 3 4 10 3 4" xfId="1979" xr:uid="{00000000-0005-0000-0000-0000D30A0000}"/>
    <cellStyle name="Total 3 4 10 3 5" xfId="2447" xr:uid="{00000000-0005-0000-0000-0000D40A0000}"/>
    <cellStyle name="Total 3 4 10 3 6" xfId="2899" xr:uid="{00000000-0005-0000-0000-0000D50A0000}"/>
    <cellStyle name="Total 3 4 10 4" xfId="695" xr:uid="{00000000-0005-0000-0000-0000D60A0000}"/>
    <cellStyle name="Total 3 4 10 5" xfId="1191" xr:uid="{00000000-0005-0000-0000-0000D70A0000}"/>
    <cellStyle name="Total 3 4 10 6" xfId="1667" xr:uid="{00000000-0005-0000-0000-0000D80A0000}"/>
    <cellStyle name="Total 3 4 10 7" xfId="2135" xr:uid="{00000000-0005-0000-0000-0000D90A0000}"/>
    <cellStyle name="Total 3 4 10 8" xfId="2587" xr:uid="{00000000-0005-0000-0000-0000DA0A0000}"/>
    <cellStyle name="Total 3 4 11" xfId="339" xr:uid="{00000000-0005-0000-0000-0000DB0A0000}"/>
    <cellStyle name="Total 3 4 11 2" xfId="711" xr:uid="{00000000-0005-0000-0000-0000DC0A0000}"/>
    <cellStyle name="Total 3 4 11 3" xfId="1207" xr:uid="{00000000-0005-0000-0000-0000DD0A0000}"/>
    <cellStyle name="Total 3 4 11 4" xfId="1683" xr:uid="{00000000-0005-0000-0000-0000DE0A0000}"/>
    <cellStyle name="Total 3 4 11 5" xfId="2151" xr:uid="{00000000-0005-0000-0000-0000DF0A0000}"/>
    <cellStyle name="Total 3 4 11 6" xfId="2603" xr:uid="{00000000-0005-0000-0000-0000E00A0000}"/>
    <cellStyle name="Total 3 4 12" xfId="495" xr:uid="{00000000-0005-0000-0000-0000E10A0000}"/>
    <cellStyle name="Total 3 4 12 2" xfId="867" xr:uid="{00000000-0005-0000-0000-0000E20A0000}"/>
    <cellStyle name="Total 3 4 12 3" xfId="1363" xr:uid="{00000000-0005-0000-0000-0000E30A0000}"/>
    <cellStyle name="Total 3 4 12 4" xfId="1839" xr:uid="{00000000-0005-0000-0000-0000E40A0000}"/>
    <cellStyle name="Total 3 4 12 5" xfId="2307" xr:uid="{00000000-0005-0000-0000-0000E50A0000}"/>
    <cellStyle name="Total 3 4 12 6" xfId="2759" xr:uid="{00000000-0005-0000-0000-0000E60A0000}"/>
    <cellStyle name="Total 3 4 13" xfId="1527" xr:uid="{00000000-0005-0000-0000-0000E70A0000}"/>
    <cellStyle name="Total 3 4 14" xfId="1995" xr:uid="{00000000-0005-0000-0000-0000E80A0000}"/>
    <cellStyle name="Total 3 4 2" xfId="201" xr:uid="{00000000-0005-0000-0000-0000E90A0000}"/>
    <cellStyle name="Total 3 4 2 2" xfId="358" xr:uid="{00000000-0005-0000-0000-0000EA0A0000}"/>
    <cellStyle name="Total 3 4 2 2 2" xfId="730" xr:uid="{00000000-0005-0000-0000-0000EB0A0000}"/>
    <cellStyle name="Total 3 4 2 2 3" xfId="1226" xr:uid="{00000000-0005-0000-0000-0000EC0A0000}"/>
    <cellStyle name="Total 3 4 2 2 4" xfId="1702" xr:uid="{00000000-0005-0000-0000-0000ED0A0000}"/>
    <cellStyle name="Total 3 4 2 2 5" xfId="2170" xr:uid="{00000000-0005-0000-0000-0000EE0A0000}"/>
    <cellStyle name="Total 3 4 2 2 6" xfId="2622" xr:uid="{00000000-0005-0000-0000-0000EF0A0000}"/>
    <cellStyle name="Total 3 4 2 3" xfId="514" xr:uid="{00000000-0005-0000-0000-0000F00A0000}"/>
    <cellStyle name="Total 3 4 2 3 2" xfId="886" xr:uid="{00000000-0005-0000-0000-0000F10A0000}"/>
    <cellStyle name="Total 3 4 2 3 3" xfId="1382" xr:uid="{00000000-0005-0000-0000-0000F20A0000}"/>
    <cellStyle name="Total 3 4 2 3 4" xfId="1858" xr:uid="{00000000-0005-0000-0000-0000F30A0000}"/>
    <cellStyle name="Total 3 4 2 3 5" xfId="2326" xr:uid="{00000000-0005-0000-0000-0000F40A0000}"/>
    <cellStyle name="Total 3 4 2 3 6" xfId="2778" xr:uid="{00000000-0005-0000-0000-0000F50A0000}"/>
    <cellStyle name="Total 3 4 2 4" xfId="1070" xr:uid="{00000000-0005-0000-0000-0000F60A0000}"/>
    <cellStyle name="Total 3 4 2 5" xfId="1546" xr:uid="{00000000-0005-0000-0000-0000F70A0000}"/>
    <cellStyle name="Total 3 4 2 6" xfId="2014" xr:uid="{00000000-0005-0000-0000-0000F80A0000}"/>
    <cellStyle name="Total 3 4 2 7" xfId="2466" xr:uid="{00000000-0005-0000-0000-0000F90A0000}"/>
    <cellStyle name="Total 3 4 3" xfId="217" xr:uid="{00000000-0005-0000-0000-0000FA0A0000}"/>
    <cellStyle name="Total 3 4 3 2" xfId="374" xr:uid="{00000000-0005-0000-0000-0000FB0A0000}"/>
    <cellStyle name="Total 3 4 3 2 2" xfId="746" xr:uid="{00000000-0005-0000-0000-0000FC0A0000}"/>
    <cellStyle name="Total 3 4 3 2 3" xfId="1242" xr:uid="{00000000-0005-0000-0000-0000FD0A0000}"/>
    <cellStyle name="Total 3 4 3 2 4" xfId="1718" xr:uid="{00000000-0005-0000-0000-0000FE0A0000}"/>
    <cellStyle name="Total 3 4 3 2 5" xfId="2186" xr:uid="{00000000-0005-0000-0000-0000FF0A0000}"/>
    <cellStyle name="Total 3 4 3 2 6" xfId="2638" xr:uid="{00000000-0005-0000-0000-0000000B0000}"/>
    <cellStyle name="Total 3 4 3 3" xfId="530" xr:uid="{00000000-0005-0000-0000-0000010B0000}"/>
    <cellStyle name="Total 3 4 3 3 2" xfId="902" xr:uid="{00000000-0005-0000-0000-0000020B0000}"/>
    <cellStyle name="Total 3 4 3 3 3" xfId="1398" xr:uid="{00000000-0005-0000-0000-0000030B0000}"/>
    <cellStyle name="Total 3 4 3 3 4" xfId="1874" xr:uid="{00000000-0005-0000-0000-0000040B0000}"/>
    <cellStyle name="Total 3 4 3 3 5" xfId="2342" xr:uid="{00000000-0005-0000-0000-0000050B0000}"/>
    <cellStyle name="Total 3 4 3 3 6" xfId="2794" xr:uid="{00000000-0005-0000-0000-0000060B0000}"/>
    <cellStyle name="Total 3 4 3 4" xfId="1086" xr:uid="{00000000-0005-0000-0000-0000070B0000}"/>
    <cellStyle name="Total 3 4 3 5" xfId="1562" xr:uid="{00000000-0005-0000-0000-0000080B0000}"/>
    <cellStyle name="Total 3 4 3 6" xfId="2030" xr:uid="{00000000-0005-0000-0000-0000090B0000}"/>
    <cellStyle name="Total 3 4 3 7" xfId="2482" xr:uid="{00000000-0005-0000-0000-00000A0B0000}"/>
    <cellStyle name="Total 3 4 4" xfId="233" xr:uid="{00000000-0005-0000-0000-00000B0B0000}"/>
    <cellStyle name="Total 3 4 4 2" xfId="390" xr:uid="{00000000-0005-0000-0000-00000C0B0000}"/>
    <cellStyle name="Total 3 4 4 2 2" xfId="762" xr:uid="{00000000-0005-0000-0000-00000D0B0000}"/>
    <cellStyle name="Total 3 4 4 2 3" xfId="1258" xr:uid="{00000000-0005-0000-0000-00000E0B0000}"/>
    <cellStyle name="Total 3 4 4 2 4" xfId="1734" xr:uid="{00000000-0005-0000-0000-00000F0B0000}"/>
    <cellStyle name="Total 3 4 4 2 5" xfId="2202" xr:uid="{00000000-0005-0000-0000-0000100B0000}"/>
    <cellStyle name="Total 3 4 4 2 6" xfId="2654" xr:uid="{00000000-0005-0000-0000-0000110B0000}"/>
    <cellStyle name="Total 3 4 4 3" xfId="546" xr:uid="{00000000-0005-0000-0000-0000120B0000}"/>
    <cellStyle name="Total 3 4 4 3 2" xfId="918" xr:uid="{00000000-0005-0000-0000-0000130B0000}"/>
    <cellStyle name="Total 3 4 4 3 3" xfId="1414" xr:uid="{00000000-0005-0000-0000-0000140B0000}"/>
    <cellStyle name="Total 3 4 4 3 4" xfId="1890" xr:uid="{00000000-0005-0000-0000-0000150B0000}"/>
    <cellStyle name="Total 3 4 4 3 5" xfId="2358" xr:uid="{00000000-0005-0000-0000-0000160B0000}"/>
    <cellStyle name="Total 3 4 4 3 6" xfId="2810" xr:uid="{00000000-0005-0000-0000-0000170B0000}"/>
    <cellStyle name="Total 3 4 4 4" xfId="1102" xr:uid="{00000000-0005-0000-0000-0000180B0000}"/>
    <cellStyle name="Total 3 4 4 5" xfId="1578" xr:uid="{00000000-0005-0000-0000-0000190B0000}"/>
    <cellStyle name="Total 3 4 4 6" xfId="2046" xr:uid="{00000000-0005-0000-0000-00001A0B0000}"/>
    <cellStyle name="Total 3 4 4 7" xfId="2498" xr:uid="{00000000-0005-0000-0000-00001B0B0000}"/>
    <cellStyle name="Total 3 4 5" xfId="249" xr:uid="{00000000-0005-0000-0000-00001C0B0000}"/>
    <cellStyle name="Total 3 4 5 2" xfId="406" xr:uid="{00000000-0005-0000-0000-00001D0B0000}"/>
    <cellStyle name="Total 3 4 5 2 2" xfId="778" xr:uid="{00000000-0005-0000-0000-00001E0B0000}"/>
    <cellStyle name="Total 3 4 5 2 3" xfId="1274" xr:uid="{00000000-0005-0000-0000-00001F0B0000}"/>
    <cellStyle name="Total 3 4 5 2 4" xfId="1750" xr:uid="{00000000-0005-0000-0000-0000200B0000}"/>
    <cellStyle name="Total 3 4 5 2 5" xfId="2218" xr:uid="{00000000-0005-0000-0000-0000210B0000}"/>
    <cellStyle name="Total 3 4 5 2 6" xfId="2670" xr:uid="{00000000-0005-0000-0000-0000220B0000}"/>
    <cellStyle name="Total 3 4 5 3" xfId="562" xr:uid="{00000000-0005-0000-0000-0000230B0000}"/>
    <cellStyle name="Total 3 4 5 3 2" xfId="934" xr:uid="{00000000-0005-0000-0000-0000240B0000}"/>
    <cellStyle name="Total 3 4 5 3 3" xfId="1430" xr:uid="{00000000-0005-0000-0000-0000250B0000}"/>
    <cellStyle name="Total 3 4 5 3 4" xfId="1906" xr:uid="{00000000-0005-0000-0000-0000260B0000}"/>
    <cellStyle name="Total 3 4 5 3 5" xfId="2374" xr:uid="{00000000-0005-0000-0000-0000270B0000}"/>
    <cellStyle name="Total 3 4 5 3 6" xfId="2826" xr:uid="{00000000-0005-0000-0000-0000280B0000}"/>
    <cellStyle name="Total 3 4 5 4" xfId="1118" xr:uid="{00000000-0005-0000-0000-0000290B0000}"/>
    <cellStyle name="Total 3 4 5 5" xfId="1594" xr:uid="{00000000-0005-0000-0000-00002A0B0000}"/>
    <cellStyle name="Total 3 4 5 6" xfId="2062" xr:uid="{00000000-0005-0000-0000-00002B0B0000}"/>
    <cellStyle name="Total 3 4 5 7" xfId="2514" xr:uid="{00000000-0005-0000-0000-00002C0B0000}"/>
    <cellStyle name="Total 3 4 6" xfId="265" xr:uid="{00000000-0005-0000-0000-00002D0B0000}"/>
    <cellStyle name="Total 3 4 6 2" xfId="422" xr:uid="{00000000-0005-0000-0000-00002E0B0000}"/>
    <cellStyle name="Total 3 4 6 2 2" xfId="794" xr:uid="{00000000-0005-0000-0000-00002F0B0000}"/>
    <cellStyle name="Total 3 4 6 2 3" xfId="1290" xr:uid="{00000000-0005-0000-0000-0000300B0000}"/>
    <cellStyle name="Total 3 4 6 2 4" xfId="1766" xr:uid="{00000000-0005-0000-0000-0000310B0000}"/>
    <cellStyle name="Total 3 4 6 2 5" xfId="2234" xr:uid="{00000000-0005-0000-0000-0000320B0000}"/>
    <cellStyle name="Total 3 4 6 2 6" xfId="2686" xr:uid="{00000000-0005-0000-0000-0000330B0000}"/>
    <cellStyle name="Total 3 4 6 3" xfId="578" xr:uid="{00000000-0005-0000-0000-0000340B0000}"/>
    <cellStyle name="Total 3 4 6 3 2" xfId="950" xr:uid="{00000000-0005-0000-0000-0000350B0000}"/>
    <cellStyle name="Total 3 4 6 3 3" xfId="1446" xr:uid="{00000000-0005-0000-0000-0000360B0000}"/>
    <cellStyle name="Total 3 4 6 3 4" xfId="1922" xr:uid="{00000000-0005-0000-0000-0000370B0000}"/>
    <cellStyle name="Total 3 4 6 3 5" xfId="2390" xr:uid="{00000000-0005-0000-0000-0000380B0000}"/>
    <cellStyle name="Total 3 4 6 3 6" xfId="2842" xr:uid="{00000000-0005-0000-0000-0000390B0000}"/>
    <cellStyle name="Total 3 4 6 4" xfId="1134" xr:uid="{00000000-0005-0000-0000-00003A0B0000}"/>
    <cellStyle name="Total 3 4 6 5" xfId="1610" xr:uid="{00000000-0005-0000-0000-00003B0B0000}"/>
    <cellStyle name="Total 3 4 6 6" xfId="2078" xr:uid="{00000000-0005-0000-0000-00003C0B0000}"/>
    <cellStyle name="Total 3 4 6 7" xfId="2530" xr:uid="{00000000-0005-0000-0000-00003D0B0000}"/>
    <cellStyle name="Total 3 4 7" xfId="281" xr:uid="{00000000-0005-0000-0000-00003E0B0000}"/>
    <cellStyle name="Total 3 4 7 2" xfId="438" xr:uid="{00000000-0005-0000-0000-00003F0B0000}"/>
    <cellStyle name="Total 3 4 7 2 2" xfId="810" xr:uid="{00000000-0005-0000-0000-0000400B0000}"/>
    <cellStyle name="Total 3 4 7 2 3" xfId="1306" xr:uid="{00000000-0005-0000-0000-0000410B0000}"/>
    <cellStyle name="Total 3 4 7 2 4" xfId="1782" xr:uid="{00000000-0005-0000-0000-0000420B0000}"/>
    <cellStyle name="Total 3 4 7 2 5" xfId="2250" xr:uid="{00000000-0005-0000-0000-0000430B0000}"/>
    <cellStyle name="Total 3 4 7 2 6" xfId="2702" xr:uid="{00000000-0005-0000-0000-0000440B0000}"/>
    <cellStyle name="Total 3 4 7 3" xfId="594" xr:uid="{00000000-0005-0000-0000-0000450B0000}"/>
    <cellStyle name="Total 3 4 7 3 2" xfId="966" xr:uid="{00000000-0005-0000-0000-0000460B0000}"/>
    <cellStyle name="Total 3 4 7 3 3" xfId="1462" xr:uid="{00000000-0005-0000-0000-0000470B0000}"/>
    <cellStyle name="Total 3 4 7 3 4" xfId="1938" xr:uid="{00000000-0005-0000-0000-0000480B0000}"/>
    <cellStyle name="Total 3 4 7 3 5" xfId="2406" xr:uid="{00000000-0005-0000-0000-0000490B0000}"/>
    <cellStyle name="Total 3 4 7 3 6" xfId="2858" xr:uid="{00000000-0005-0000-0000-00004A0B0000}"/>
    <cellStyle name="Total 3 4 7 4" xfId="1150" xr:uid="{00000000-0005-0000-0000-00004B0B0000}"/>
    <cellStyle name="Total 3 4 7 5" xfId="1626" xr:uid="{00000000-0005-0000-0000-00004C0B0000}"/>
    <cellStyle name="Total 3 4 7 6" xfId="2094" xr:uid="{00000000-0005-0000-0000-00004D0B0000}"/>
    <cellStyle name="Total 3 4 7 7" xfId="2546" xr:uid="{00000000-0005-0000-0000-00004E0B0000}"/>
    <cellStyle name="Total 3 4 8" xfId="297" xr:uid="{00000000-0005-0000-0000-00004F0B0000}"/>
    <cellStyle name="Total 3 4 8 2" xfId="454" xr:uid="{00000000-0005-0000-0000-0000500B0000}"/>
    <cellStyle name="Total 3 4 8 2 2" xfId="826" xr:uid="{00000000-0005-0000-0000-0000510B0000}"/>
    <cellStyle name="Total 3 4 8 2 3" xfId="1322" xr:uid="{00000000-0005-0000-0000-0000520B0000}"/>
    <cellStyle name="Total 3 4 8 2 4" xfId="1798" xr:uid="{00000000-0005-0000-0000-0000530B0000}"/>
    <cellStyle name="Total 3 4 8 2 5" xfId="2266" xr:uid="{00000000-0005-0000-0000-0000540B0000}"/>
    <cellStyle name="Total 3 4 8 2 6" xfId="2718" xr:uid="{00000000-0005-0000-0000-0000550B0000}"/>
    <cellStyle name="Total 3 4 8 3" xfId="610" xr:uid="{00000000-0005-0000-0000-0000560B0000}"/>
    <cellStyle name="Total 3 4 8 3 2" xfId="982" xr:uid="{00000000-0005-0000-0000-0000570B0000}"/>
    <cellStyle name="Total 3 4 8 3 3" xfId="1478" xr:uid="{00000000-0005-0000-0000-0000580B0000}"/>
    <cellStyle name="Total 3 4 8 3 4" xfId="1954" xr:uid="{00000000-0005-0000-0000-0000590B0000}"/>
    <cellStyle name="Total 3 4 8 3 5" xfId="2422" xr:uid="{00000000-0005-0000-0000-00005A0B0000}"/>
    <cellStyle name="Total 3 4 8 3 6" xfId="2874" xr:uid="{00000000-0005-0000-0000-00005B0B0000}"/>
    <cellStyle name="Total 3 4 8 4" xfId="1166" xr:uid="{00000000-0005-0000-0000-00005C0B0000}"/>
    <cellStyle name="Total 3 4 8 5" xfId="1642" xr:uid="{00000000-0005-0000-0000-00005D0B0000}"/>
    <cellStyle name="Total 3 4 8 6" xfId="2110" xr:uid="{00000000-0005-0000-0000-00005E0B0000}"/>
    <cellStyle name="Total 3 4 8 7" xfId="2562" xr:uid="{00000000-0005-0000-0000-00005F0B0000}"/>
    <cellStyle name="Total 3 4 9" xfId="309" xr:uid="{00000000-0005-0000-0000-0000600B0000}"/>
    <cellStyle name="Total 3 4 9 2" xfId="466" xr:uid="{00000000-0005-0000-0000-0000610B0000}"/>
    <cellStyle name="Total 3 4 9 2 2" xfId="838" xr:uid="{00000000-0005-0000-0000-0000620B0000}"/>
    <cellStyle name="Total 3 4 9 2 3" xfId="1334" xr:uid="{00000000-0005-0000-0000-0000630B0000}"/>
    <cellStyle name="Total 3 4 9 2 4" xfId="1810" xr:uid="{00000000-0005-0000-0000-0000640B0000}"/>
    <cellStyle name="Total 3 4 9 2 5" xfId="2278" xr:uid="{00000000-0005-0000-0000-0000650B0000}"/>
    <cellStyle name="Total 3 4 9 2 6" xfId="2730" xr:uid="{00000000-0005-0000-0000-0000660B0000}"/>
    <cellStyle name="Total 3 4 9 3" xfId="622" xr:uid="{00000000-0005-0000-0000-0000670B0000}"/>
    <cellStyle name="Total 3 4 9 3 2" xfId="994" xr:uid="{00000000-0005-0000-0000-0000680B0000}"/>
    <cellStyle name="Total 3 4 9 3 3" xfId="1490" xr:uid="{00000000-0005-0000-0000-0000690B0000}"/>
    <cellStyle name="Total 3 4 9 3 4" xfId="1966" xr:uid="{00000000-0005-0000-0000-00006A0B0000}"/>
    <cellStyle name="Total 3 4 9 3 5" xfId="2434" xr:uid="{00000000-0005-0000-0000-00006B0B0000}"/>
    <cellStyle name="Total 3 4 9 3 6" xfId="2886" xr:uid="{00000000-0005-0000-0000-00006C0B0000}"/>
    <cellStyle name="Total 3 4 9 4" xfId="684" xr:uid="{00000000-0005-0000-0000-00006D0B0000}"/>
    <cellStyle name="Total 3 4 9 5" xfId="1178" xr:uid="{00000000-0005-0000-0000-00006E0B0000}"/>
    <cellStyle name="Total 3 4 9 6" xfId="1654" xr:uid="{00000000-0005-0000-0000-00006F0B0000}"/>
    <cellStyle name="Total 3 4 9 7" xfId="2122" xr:uid="{00000000-0005-0000-0000-0000700B0000}"/>
    <cellStyle name="Total 3 4 9 8" xfId="2574" xr:uid="{00000000-0005-0000-0000-0000710B0000}"/>
    <cellStyle name="Total 3 5" xfId="188" xr:uid="{00000000-0005-0000-0000-0000720B0000}"/>
    <cellStyle name="Total 3 5 2" xfId="345" xr:uid="{00000000-0005-0000-0000-0000730B0000}"/>
    <cellStyle name="Total 3 5 2 2" xfId="717" xr:uid="{00000000-0005-0000-0000-0000740B0000}"/>
    <cellStyle name="Total 3 5 2 3" xfId="1213" xr:uid="{00000000-0005-0000-0000-0000750B0000}"/>
    <cellStyle name="Total 3 5 2 4" xfId="1689" xr:uid="{00000000-0005-0000-0000-0000760B0000}"/>
    <cellStyle name="Total 3 5 2 5" xfId="2157" xr:uid="{00000000-0005-0000-0000-0000770B0000}"/>
    <cellStyle name="Total 3 5 2 6" xfId="2609" xr:uid="{00000000-0005-0000-0000-0000780B0000}"/>
    <cellStyle name="Total 3 5 3" xfId="501" xr:uid="{00000000-0005-0000-0000-0000790B0000}"/>
    <cellStyle name="Total 3 5 3 2" xfId="873" xr:uid="{00000000-0005-0000-0000-00007A0B0000}"/>
    <cellStyle name="Total 3 5 3 3" xfId="1369" xr:uid="{00000000-0005-0000-0000-00007B0B0000}"/>
    <cellStyle name="Total 3 5 3 4" xfId="1845" xr:uid="{00000000-0005-0000-0000-00007C0B0000}"/>
    <cellStyle name="Total 3 5 3 5" xfId="2313" xr:uid="{00000000-0005-0000-0000-00007D0B0000}"/>
    <cellStyle name="Total 3 5 3 6" xfId="2765" xr:uid="{00000000-0005-0000-0000-00007E0B0000}"/>
    <cellStyle name="Total 3 5 4" xfId="1057" xr:uid="{00000000-0005-0000-0000-00007F0B0000}"/>
    <cellStyle name="Total 3 5 5" xfId="1533" xr:uid="{00000000-0005-0000-0000-0000800B0000}"/>
    <cellStyle name="Total 3 5 6" xfId="2001" xr:uid="{00000000-0005-0000-0000-0000810B0000}"/>
    <cellStyle name="Total 3 5 7" xfId="2453" xr:uid="{00000000-0005-0000-0000-0000820B0000}"/>
    <cellStyle name="Total 3 6" xfId="653" xr:uid="{00000000-0005-0000-0000-0000830B0000}"/>
    <cellStyle name="Total 3 7" xfId="1022" xr:uid="{00000000-0005-0000-0000-0000840B0000}"/>
    <cellStyle name="Vírgula" xfId="2907" builtinId="3"/>
    <cellStyle name="Vírgula 10" xfId="161" xr:uid="{00000000-0005-0000-0000-0000860B0000}"/>
    <cellStyle name="Vírgula 11" xfId="1053" xr:uid="{00000000-0005-0000-0000-0000870B0000}"/>
    <cellStyle name="Vírgula 13" xfId="2978" xr:uid="{334D1366-3DCD-49BA-BC9C-7B9E3105408E}"/>
    <cellStyle name="Vírgula 2" xfId="145" xr:uid="{00000000-0005-0000-0000-0000880B0000}"/>
    <cellStyle name="Vírgula 2 2" xfId="146" xr:uid="{00000000-0005-0000-0000-0000890B0000}"/>
    <cellStyle name="Vírgula 2 2 2" xfId="1043" xr:uid="{00000000-0005-0000-0000-00008A0B0000}"/>
    <cellStyle name="Vírgula 2 3" xfId="147" xr:uid="{00000000-0005-0000-0000-00008B0B0000}"/>
    <cellStyle name="Vírgula 3" xfId="148" xr:uid="{00000000-0005-0000-0000-00008C0B0000}"/>
    <cellStyle name="Vírgula 3 2" xfId="149" xr:uid="{00000000-0005-0000-0000-00008D0B0000}"/>
    <cellStyle name="Vírgula 3 2 2" xfId="150" xr:uid="{00000000-0005-0000-0000-00008E0B0000}"/>
    <cellStyle name="Vírgula 3 2 2 2" xfId="1046" xr:uid="{00000000-0005-0000-0000-00008F0B0000}"/>
    <cellStyle name="Vírgula 3 2 3" xfId="151" xr:uid="{00000000-0005-0000-0000-0000900B0000}"/>
    <cellStyle name="Vírgula 3 2 3 2" xfId="1047" xr:uid="{00000000-0005-0000-0000-0000910B0000}"/>
    <cellStyle name="Vírgula 3 2 4" xfId="1045" xr:uid="{00000000-0005-0000-0000-0000920B0000}"/>
    <cellStyle name="Vírgula 3 3" xfId="1044" xr:uid="{00000000-0005-0000-0000-0000930B0000}"/>
    <cellStyle name="Vírgula 4" xfId="152" xr:uid="{00000000-0005-0000-0000-0000940B0000}"/>
    <cellStyle name="Vírgula 4 2" xfId="153" xr:uid="{00000000-0005-0000-0000-0000950B0000}"/>
    <cellStyle name="Vírgula 4 2 2" xfId="1049" xr:uid="{00000000-0005-0000-0000-0000960B0000}"/>
    <cellStyle name="Vírgula 4 3" xfId="1048" xr:uid="{00000000-0005-0000-0000-0000970B0000}"/>
    <cellStyle name="Vírgula 5" xfId="154" xr:uid="{00000000-0005-0000-0000-0000980B0000}"/>
    <cellStyle name="Vírgula 5 2" xfId="1050" xr:uid="{00000000-0005-0000-0000-0000990B0000}"/>
    <cellStyle name="Vírgula 6" xfId="155" xr:uid="{00000000-0005-0000-0000-00009A0B0000}"/>
    <cellStyle name="Vírgula 6 2" xfId="1051" xr:uid="{00000000-0005-0000-0000-00009B0B0000}"/>
    <cellStyle name="Vírgula 7" xfId="157" xr:uid="{00000000-0005-0000-0000-00009C0B0000}"/>
    <cellStyle name="Vírgula 8" xfId="163" xr:uid="{00000000-0005-0000-0000-00009D0B0000}"/>
    <cellStyle name="Vírgula 8 2" xfId="1054" xr:uid="{00000000-0005-0000-0000-00009E0B0000}"/>
    <cellStyle name="Vírgula 9" xfId="166" xr:uid="{00000000-0005-0000-0000-00009F0B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2F2F2"/>
      <rgbColor rgb="FFE2F0D9"/>
      <rgbColor rgb="FF660066"/>
      <rgbColor rgb="FFFF8080"/>
      <rgbColor rgb="FF0070C0"/>
      <rgbColor rgb="FFBDD7EE"/>
      <rgbColor rgb="FF000080"/>
      <rgbColor rgb="FFFF00FF"/>
      <rgbColor rgb="FFFFFF00"/>
      <rgbColor rgb="FF00FFFF"/>
      <rgbColor rgb="FF800080"/>
      <rgbColor rgb="FF800000"/>
      <rgbColor rgb="FF008080"/>
      <rgbColor rgb="FF0000FF"/>
      <rgbColor rgb="FF00CCFF"/>
      <rgbColor rgb="FFCCFFFF"/>
      <rgbColor rgb="FFCCFFCC"/>
      <rgbColor rgb="FFFFFF99"/>
      <rgbColor rgb="FFBFBFB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190440</xdr:colOff>
      <xdr:row>0</xdr:row>
      <xdr:rowOff>95400</xdr:rowOff>
    </xdr:from>
    <xdr:to>
      <xdr:col>4</xdr:col>
      <xdr:colOff>581025</xdr:colOff>
      <xdr:row>2</xdr:row>
      <xdr:rowOff>123480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590490" y="95400"/>
          <a:ext cx="2295585" cy="485280"/>
        </a:xfrm>
        <a:prstGeom prst="rect">
          <a:avLst/>
        </a:prstGeom>
        <a:ln w="9525">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199511</xdr:colOff>
      <xdr:row>0</xdr:row>
      <xdr:rowOff>48282</xdr:rowOff>
    </xdr:from>
    <xdr:to>
      <xdr:col>9</xdr:col>
      <xdr:colOff>1171511</xdr:colOff>
      <xdr:row>0</xdr:row>
      <xdr:rowOff>264282</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11472141" y="48282"/>
          <a:ext cx="972000" cy="216000"/>
        </a:xfrm>
        <a:prstGeom prst="rect">
          <a:avLst/>
        </a:prstGeom>
        <a:ln w="9525">
          <a:noFill/>
        </a:ln>
      </xdr:spPr>
    </xdr:pic>
    <xdr:clientData/>
  </xdr:twoCellAnchor>
  <xdr:twoCellAnchor>
    <xdr:from>
      <xdr:col>9</xdr:col>
      <xdr:colOff>199511</xdr:colOff>
      <xdr:row>42</xdr:row>
      <xdr:rowOff>48282</xdr:rowOff>
    </xdr:from>
    <xdr:to>
      <xdr:col>9</xdr:col>
      <xdr:colOff>1171511</xdr:colOff>
      <xdr:row>42</xdr:row>
      <xdr:rowOff>264282</xdr:rowOff>
    </xdr:to>
    <xdr:pic>
      <xdr:nvPicPr>
        <xdr:cNvPr id="3" name="Picture 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a:stretch/>
      </xdr:blipFill>
      <xdr:spPr>
        <a:xfrm>
          <a:off x="11458061" y="48282"/>
          <a:ext cx="972000" cy="216000"/>
        </a:xfrm>
        <a:prstGeom prst="rect">
          <a:avLst/>
        </a:prstGeom>
        <a:ln w="9525">
          <a:noFill/>
        </a:ln>
      </xdr:spPr>
    </xdr:pic>
    <xdr:clientData/>
  </xdr:twoCellAnchor>
  <xdr:twoCellAnchor>
    <xdr:from>
      <xdr:col>9</xdr:col>
      <xdr:colOff>199511</xdr:colOff>
      <xdr:row>85</xdr:row>
      <xdr:rowOff>48282</xdr:rowOff>
    </xdr:from>
    <xdr:to>
      <xdr:col>9</xdr:col>
      <xdr:colOff>1171511</xdr:colOff>
      <xdr:row>85</xdr:row>
      <xdr:rowOff>264282</xdr:rowOff>
    </xdr:to>
    <xdr:pic>
      <xdr:nvPicPr>
        <xdr:cNvPr id="5" name="Picture 1">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a:stretch/>
      </xdr:blipFill>
      <xdr:spPr>
        <a:xfrm>
          <a:off x="11458061" y="11097282"/>
          <a:ext cx="972000" cy="216000"/>
        </a:xfrm>
        <a:prstGeom prst="rect">
          <a:avLst/>
        </a:prstGeom>
        <a:ln w="9525">
          <a:noFill/>
        </a:ln>
      </xdr:spPr>
    </xdr:pic>
    <xdr:clientData/>
  </xdr:twoCellAnchor>
  <xdr:twoCellAnchor>
    <xdr:from>
      <xdr:col>9</xdr:col>
      <xdr:colOff>199511</xdr:colOff>
      <xdr:row>124</xdr:row>
      <xdr:rowOff>48282</xdr:rowOff>
    </xdr:from>
    <xdr:to>
      <xdr:col>9</xdr:col>
      <xdr:colOff>1171511</xdr:colOff>
      <xdr:row>124</xdr:row>
      <xdr:rowOff>264282</xdr:rowOff>
    </xdr:to>
    <xdr:pic>
      <xdr:nvPicPr>
        <xdr:cNvPr id="6" name="Picture 1">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1"/>
        <a:stretch/>
      </xdr:blipFill>
      <xdr:spPr>
        <a:xfrm>
          <a:off x="11458061" y="22136757"/>
          <a:ext cx="972000" cy="216000"/>
        </a:xfrm>
        <a:prstGeom prst="rect">
          <a:avLst/>
        </a:prstGeom>
        <a:ln w="9525">
          <a:noFill/>
        </a:ln>
      </xdr:spPr>
    </xdr:pic>
    <xdr:clientData/>
  </xdr:twoCellAnchor>
  <xdr:twoCellAnchor>
    <xdr:from>
      <xdr:col>9</xdr:col>
      <xdr:colOff>199511</xdr:colOff>
      <xdr:row>165</xdr:row>
      <xdr:rowOff>48282</xdr:rowOff>
    </xdr:from>
    <xdr:to>
      <xdr:col>9</xdr:col>
      <xdr:colOff>1171511</xdr:colOff>
      <xdr:row>165</xdr:row>
      <xdr:rowOff>264282</xdr:rowOff>
    </xdr:to>
    <xdr:pic>
      <xdr:nvPicPr>
        <xdr:cNvPr id="7" name="Picture 1">
          <a:extLst>
            <a:ext uri="{FF2B5EF4-FFF2-40B4-BE49-F238E27FC236}">
              <a16:creationId xmlns:a16="http://schemas.microsoft.com/office/drawing/2014/main" id="{00000000-0008-0000-0200-000007000000}"/>
            </a:ext>
          </a:extLst>
        </xdr:cNvPr>
        <xdr:cNvPicPr/>
      </xdr:nvPicPr>
      <xdr:blipFill>
        <a:blip xmlns:r="http://schemas.openxmlformats.org/officeDocument/2006/relationships" r:embed="rId1"/>
        <a:stretch/>
      </xdr:blipFill>
      <xdr:spPr>
        <a:xfrm>
          <a:off x="11458061" y="22136757"/>
          <a:ext cx="972000" cy="216000"/>
        </a:xfrm>
        <a:prstGeom prst="rect">
          <a:avLst/>
        </a:prstGeom>
        <a:ln w="9525">
          <a:noFill/>
        </a:ln>
      </xdr:spPr>
    </xdr:pic>
    <xdr:clientData/>
  </xdr:twoCellAnchor>
  <xdr:twoCellAnchor>
    <xdr:from>
      <xdr:col>9</xdr:col>
      <xdr:colOff>199511</xdr:colOff>
      <xdr:row>212</xdr:row>
      <xdr:rowOff>48282</xdr:rowOff>
    </xdr:from>
    <xdr:to>
      <xdr:col>9</xdr:col>
      <xdr:colOff>1171511</xdr:colOff>
      <xdr:row>212</xdr:row>
      <xdr:rowOff>264282</xdr:rowOff>
    </xdr:to>
    <xdr:pic>
      <xdr:nvPicPr>
        <xdr:cNvPr id="8" name="Picture 1">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1"/>
        <a:stretch/>
      </xdr:blipFill>
      <xdr:spPr>
        <a:xfrm>
          <a:off x="11458061" y="22136757"/>
          <a:ext cx="972000" cy="216000"/>
        </a:xfrm>
        <a:prstGeom prst="rect">
          <a:avLst/>
        </a:prstGeom>
        <a:ln w="9525">
          <a:noFill/>
        </a:ln>
      </xdr:spPr>
    </xdr:pic>
    <xdr:clientData/>
  </xdr:twoCellAnchor>
  <xdr:twoCellAnchor>
    <xdr:from>
      <xdr:col>9</xdr:col>
      <xdr:colOff>199511</xdr:colOff>
      <xdr:row>253</xdr:row>
      <xdr:rowOff>48282</xdr:rowOff>
    </xdr:from>
    <xdr:to>
      <xdr:col>9</xdr:col>
      <xdr:colOff>1171511</xdr:colOff>
      <xdr:row>253</xdr:row>
      <xdr:rowOff>264282</xdr:rowOff>
    </xdr:to>
    <xdr:pic>
      <xdr:nvPicPr>
        <xdr:cNvPr id="9" name="Picture 1">
          <a:extLst>
            <a:ext uri="{FF2B5EF4-FFF2-40B4-BE49-F238E27FC236}">
              <a16:creationId xmlns:a16="http://schemas.microsoft.com/office/drawing/2014/main" id="{00000000-0008-0000-0200-000009000000}"/>
            </a:ext>
          </a:extLst>
        </xdr:cNvPr>
        <xdr:cNvPicPr/>
      </xdr:nvPicPr>
      <xdr:blipFill>
        <a:blip xmlns:r="http://schemas.openxmlformats.org/officeDocument/2006/relationships" r:embed="rId1"/>
        <a:stretch/>
      </xdr:blipFill>
      <xdr:spPr>
        <a:xfrm>
          <a:off x="11458061" y="22136757"/>
          <a:ext cx="972000" cy="216000"/>
        </a:xfrm>
        <a:prstGeom prst="rect">
          <a:avLst/>
        </a:prstGeom>
        <a:ln w="9525">
          <a:noFill/>
        </a:ln>
      </xdr:spPr>
    </xdr:pic>
    <xdr:clientData/>
  </xdr:twoCellAnchor>
  <xdr:twoCellAnchor>
    <xdr:from>
      <xdr:col>9</xdr:col>
      <xdr:colOff>199511</xdr:colOff>
      <xdr:row>292</xdr:row>
      <xdr:rowOff>48282</xdr:rowOff>
    </xdr:from>
    <xdr:to>
      <xdr:col>9</xdr:col>
      <xdr:colOff>1171511</xdr:colOff>
      <xdr:row>292</xdr:row>
      <xdr:rowOff>264282</xdr:rowOff>
    </xdr:to>
    <xdr:pic>
      <xdr:nvPicPr>
        <xdr:cNvPr id="11" name="Picture 1">
          <a:extLst>
            <a:ext uri="{FF2B5EF4-FFF2-40B4-BE49-F238E27FC236}">
              <a16:creationId xmlns:a16="http://schemas.microsoft.com/office/drawing/2014/main" id="{00000000-0008-0000-0200-00000B000000}"/>
            </a:ext>
          </a:extLst>
        </xdr:cNvPr>
        <xdr:cNvPicPr/>
      </xdr:nvPicPr>
      <xdr:blipFill>
        <a:blip xmlns:r="http://schemas.openxmlformats.org/officeDocument/2006/relationships" r:embed="rId1"/>
        <a:stretch/>
      </xdr:blipFill>
      <xdr:spPr>
        <a:xfrm>
          <a:off x="11458061" y="22136757"/>
          <a:ext cx="972000" cy="216000"/>
        </a:xfrm>
        <a:prstGeom prst="rect">
          <a:avLst/>
        </a:prstGeom>
        <a:ln w="9525">
          <a:noFill/>
        </a:ln>
      </xdr:spPr>
    </xdr:pic>
    <xdr:clientData/>
  </xdr:twoCellAnchor>
  <xdr:twoCellAnchor>
    <xdr:from>
      <xdr:col>9</xdr:col>
      <xdr:colOff>199511</xdr:colOff>
      <xdr:row>335</xdr:row>
      <xdr:rowOff>48282</xdr:rowOff>
    </xdr:from>
    <xdr:to>
      <xdr:col>9</xdr:col>
      <xdr:colOff>1171511</xdr:colOff>
      <xdr:row>335</xdr:row>
      <xdr:rowOff>264282</xdr:rowOff>
    </xdr:to>
    <xdr:pic>
      <xdr:nvPicPr>
        <xdr:cNvPr id="12" name="Picture 1">
          <a:extLst>
            <a:ext uri="{FF2B5EF4-FFF2-40B4-BE49-F238E27FC236}">
              <a16:creationId xmlns:a16="http://schemas.microsoft.com/office/drawing/2014/main" id="{00000000-0008-0000-0200-00000C000000}"/>
            </a:ext>
          </a:extLst>
        </xdr:cNvPr>
        <xdr:cNvPicPr/>
      </xdr:nvPicPr>
      <xdr:blipFill>
        <a:blip xmlns:r="http://schemas.openxmlformats.org/officeDocument/2006/relationships" r:embed="rId1"/>
        <a:stretch/>
      </xdr:blipFill>
      <xdr:spPr>
        <a:xfrm>
          <a:off x="11458061" y="22136757"/>
          <a:ext cx="972000" cy="216000"/>
        </a:xfrm>
        <a:prstGeom prst="rect">
          <a:avLst/>
        </a:prstGeom>
        <a:ln w="9525">
          <a:noFill/>
        </a:ln>
      </xdr:spPr>
    </xdr:pic>
    <xdr:clientData/>
  </xdr:twoCellAnchor>
  <xdr:twoCellAnchor>
    <xdr:from>
      <xdr:col>9</xdr:col>
      <xdr:colOff>199511</xdr:colOff>
      <xdr:row>376</xdr:row>
      <xdr:rowOff>48282</xdr:rowOff>
    </xdr:from>
    <xdr:to>
      <xdr:col>9</xdr:col>
      <xdr:colOff>1171511</xdr:colOff>
      <xdr:row>376</xdr:row>
      <xdr:rowOff>264282</xdr:rowOff>
    </xdr:to>
    <xdr:pic>
      <xdr:nvPicPr>
        <xdr:cNvPr id="14" name="Picture 1">
          <a:extLst>
            <a:ext uri="{FF2B5EF4-FFF2-40B4-BE49-F238E27FC236}">
              <a16:creationId xmlns:a16="http://schemas.microsoft.com/office/drawing/2014/main" id="{00000000-0008-0000-0200-00000E000000}"/>
            </a:ext>
          </a:extLst>
        </xdr:cNvPr>
        <xdr:cNvPicPr/>
      </xdr:nvPicPr>
      <xdr:blipFill>
        <a:blip xmlns:r="http://schemas.openxmlformats.org/officeDocument/2006/relationships" r:embed="rId1"/>
        <a:stretch/>
      </xdr:blipFill>
      <xdr:spPr>
        <a:xfrm>
          <a:off x="11458061" y="22136757"/>
          <a:ext cx="972000" cy="216000"/>
        </a:xfrm>
        <a:prstGeom prst="rect">
          <a:avLst/>
        </a:prstGeom>
        <a:ln w="9525">
          <a:noFill/>
        </a:ln>
      </xdr:spPr>
    </xdr:pic>
    <xdr:clientData/>
  </xdr:twoCellAnchor>
  <xdr:twoCellAnchor>
    <xdr:from>
      <xdr:col>9</xdr:col>
      <xdr:colOff>199511</xdr:colOff>
      <xdr:row>415</xdr:row>
      <xdr:rowOff>48282</xdr:rowOff>
    </xdr:from>
    <xdr:to>
      <xdr:col>9</xdr:col>
      <xdr:colOff>1171511</xdr:colOff>
      <xdr:row>415</xdr:row>
      <xdr:rowOff>264282</xdr:rowOff>
    </xdr:to>
    <xdr:pic>
      <xdr:nvPicPr>
        <xdr:cNvPr id="15" name="Picture 1">
          <a:extLst>
            <a:ext uri="{FF2B5EF4-FFF2-40B4-BE49-F238E27FC236}">
              <a16:creationId xmlns:a16="http://schemas.microsoft.com/office/drawing/2014/main" id="{00000000-0008-0000-0200-00000F000000}"/>
            </a:ext>
          </a:extLst>
        </xdr:cNvPr>
        <xdr:cNvPicPr/>
      </xdr:nvPicPr>
      <xdr:blipFill>
        <a:blip xmlns:r="http://schemas.openxmlformats.org/officeDocument/2006/relationships" r:embed="rId1"/>
        <a:stretch/>
      </xdr:blipFill>
      <xdr:spPr>
        <a:xfrm>
          <a:off x="11458061" y="22136757"/>
          <a:ext cx="972000" cy="216000"/>
        </a:xfrm>
        <a:prstGeom prst="rect">
          <a:avLst/>
        </a:prstGeom>
        <a:ln w="9525">
          <a:noFill/>
        </a:ln>
      </xdr:spPr>
    </xdr:pic>
    <xdr:clientData/>
  </xdr:twoCellAnchor>
  <xdr:twoCellAnchor>
    <xdr:from>
      <xdr:col>9</xdr:col>
      <xdr:colOff>199511</xdr:colOff>
      <xdr:row>454</xdr:row>
      <xdr:rowOff>48282</xdr:rowOff>
    </xdr:from>
    <xdr:to>
      <xdr:col>9</xdr:col>
      <xdr:colOff>1171511</xdr:colOff>
      <xdr:row>454</xdr:row>
      <xdr:rowOff>264282</xdr:rowOff>
    </xdr:to>
    <xdr:pic>
      <xdr:nvPicPr>
        <xdr:cNvPr id="16" name="Picture 1">
          <a:extLst>
            <a:ext uri="{FF2B5EF4-FFF2-40B4-BE49-F238E27FC236}">
              <a16:creationId xmlns:a16="http://schemas.microsoft.com/office/drawing/2014/main" id="{00000000-0008-0000-0200-000010000000}"/>
            </a:ext>
          </a:extLst>
        </xdr:cNvPr>
        <xdr:cNvPicPr/>
      </xdr:nvPicPr>
      <xdr:blipFill>
        <a:blip xmlns:r="http://schemas.openxmlformats.org/officeDocument/2006/relationships" r:embed="rId1"/>
        <a:stretch/>
      </xdr:blipFill>
      <xdr:spPr>
        <a:xfrm>
          <a:off x="11458061" y="22136757"/>
          <a:ext cx="972000" cy="216000"/>
        </a:xfrm>
        <a:prstGeom prst="rect">
          <a:avLst/>
        </a:prstGeom>
        <a:ln w="9525">
          <a:noFill/>
        </a:ln>
      </xdr:spPr>
    </xdr:pic>
    <xdr:clientData/>
  </xdr:twoCellAnchor>
  <xdr:twoCellAnchor>
    <xdr:from>
      <xdr:col>9</xdr:col>
      <xdr:colOff>199511</xdr:colOff>
      <xdr:row>548</xdr:row>
      <xdr:rowOff>48282</xdr:rowOff>
    </xdr:from>
    <xdr:to>
      <xdr:col>9</xdr:col>
      <xdr:colOff>1171511</xdr:colOff>
      <xdr:row>548</xdr:row>
      <xdr:rowOff>264282</xdr:rowOff>
    </xdr:to>
    <xdr:pic>
      <xdr:nvPicPr>
        <xdr:cNvPr id="17" name="Picture 1">
          <a:extLst>
            <a:ext uri="{FF2B5EF4-FFF2-40B4-BE49-F238E27FC236}">
              <a16:creationId xmlns:a16="http://schemas.microsoft.com/office/drawing/2014/main" id="{00000000-0008-0000-0200-000011000000}"/>
            </a:ext>
          </a:extLst>
        </xdr:cNvPr>
        <xdr:cNvPicPr/>
      </xdr:nvPicPr>
      <xdr:blipFill>
        <a:blip xmlns:r="http://schemas.openxmlformats.org/officeDocument/2006/relationships" r:embed="rId1"/>
        <a:stretch/>
      </xdr:blipFill>
      <xdr:spPr>
        <a:xfrm>
          <a:off x="11458061" y="22136757"/>
          <a:ext cx="972000" cy="216000"/>
        </a:xfrm>
        <a:prstGeom prst="rect">
          <a:avLst/>
        </a:prstGeom>
        <a:ln w="9525">
          <a:noFill/>
        </a:ln>
      </xdr:spPr>
    </xdr:pic>
    <xdr:clientData/>
  </xdr:twoCellAnchor>
  <xdr:twoCellAnchor>
    <xdr:from>
      <xdr:col>9</xdr:col>
      <xdr:colOff>199511</xdr:colOff>
      <xdr:row>626</xdr:row>
      <xdr:rowOff>48282</xdr:rowOff>
    </xdr:from>
    <xdr:to>
      <xdr:col>9</xdr:col>
      <xdr:colOff>1171511</xdr:colOff>
      <xdr:row>626</xdr:row>
      <xdr:rowOff>264282</xdr:rowOff>
    </xdr:to>
    <xdr:pic>
      <xdr:nvPicPr>
        <xdr:cNvPr id="18" name="Picture 1">
          <a:extLst>
            <a:ext uri="{FF2B5EF4-FFF2-40B4-BE49-F238E27FC236}">
              <a16:creationId xmlns:a16="http://schemas.microsoft.com/office/drawing/2014/main" id="{00000000-0008-0000-0200-000012000000}"/>
            </a:ext>
          </a:extLst>
        </xdr:cNvPr>
        <xdr:cNvPicPr/>
      </xdr:nvPicPr>
      <xdr:blipFill>
        <a:blip xmlns:r="http://schemas.openxmlformats.org/officeDocument/2006/relationships" r:embed="rId1"/>
        <a:stretch/>
      </xdr:blipFill>
      <xdr:spPr>
        <a:xfrm>
          <a:off x="11458061" y="11097282"/>
          <a:ext cx="972000" cy="216000"/>
        </a:xfrm>
        <a:prstGeom prst="rect">
          <a:avLst/>
        </a:prstGeom>
        <a:ln w="9525">
          <a:noFill/>
        </a:ln>
      </xdr:spPr>
    </xdr:pic>
    <xdr:clientData/>
  </xdr:twoCellAnchor>
  <xdr:twoCellAnchor>
    <xdr:from>
      <xdr:col>9</xdr:col>
      <xdr:colOff>199511</xdr:colOff>
      <xdr:row>665</xdr:row>
      <xdr:rowOff>48282</xdr:rowOff>
    </xdr:from>
    <xdr:to>
      <xdr:col>9</xdr:col>
      <xdr:colOff>1171511</xdr:colOff>
      <xdr:row>665</xdr:row>
      <xdr:rowOff>264282</xdr:rowOff>
    </xdr:to>
    <xdr:pic>
      <xdr:nvPicPr>
        <xdr:cNvPr id="19" name="Picture 1">
          <a:extLst>
            <a:ext uri="{FF2B5EF4-FFF2-40B4-BE49-F238E27FC236}">
              <a16:creationId xmlns:a16="http://schemas.microsoft.com/office/drawing/2014/main" id="{00000000-0008-0000-0200-000013000000}"/>
            </a:ext>
          </a:extLst>
        </xdr:cNvPr>
        <xdr:cNvPicPr/>
      </xdr:nvPicPr>
      <xdr:blipFill>
        <a:blip xmlns:r="http://schemas.openxmlformats.org/officeDocument/2006/relationships" r:embed="rId1"/>
        <a:stretch/>
      </xdr:blipFill>
      <xdr:spPr>
        <a:xfrm>
          <a:off x="11458061" y="22136757"/>
          <a:ext cx="972000" cy="216000"/>
        </a:xfrm>
        <a:prstGeom prst="rect">
          <a:avLst/>
        </a:prstGeom>
        <a:ln w="9525">
          <a:noFill/>
        </a:ln>
      </xdr:spPr>
    </xdr:pic>
    <xdr:clientData/>
  </xdr:twoCellAnchor>
  <xdr:twoCellAnchor>
    <xdr:from>
      <xdr:col>9</xdr:col>
      <xdr:colOff>199511</xdr:colOff>
      <xdr:row>704</xdr:row>
      <xdr:rowOff>48282</xdr:rowOff>
    </xdr:from>
    <xdr:to>
      <xdr:col>9</xdr:col>
      <xdr:colOff>1171511</xdr:colOff>
      <xdr:row>704</xdr:row>
      <xdr:rowOff>264282</xdr:rowOff>
    </xdr:to>
    <xdr:pic>
      <xdr:nvPicPr>
        <xdr:cNvPr id="20" name="Picture 1">
          <a:extLst>
            <a:ext uri="{FF2B5EF4-FFF2-40B4-BE49-F238E27FC236}">
              <a16:creationId xmlns:a16="http://schemas.microsoft.com/office/drawing/2014/main" id="{00000000-0008-0000-0200-000014000000}"/>
            </a:ext>
          </a:extLst>
        </xdr:cNvPr>
        <xdr:cNvPicPr/>
      </xdr:nvPicPr>
      <xdr:blipFill>
        <a:blip xmlns:r="http://schemas.openxmlformats.org/officeDocument/2006/relationships" r:embed="rId1"/>
        <a:stretch/>
      </xdr:blipFill>
      <xdr:spPr>
        <a:xfrm>
          <a:off x="11458061" y="33176232"/>
          <a:ext cx="972000" cy="216000"/>
        </a:xfrm>
        <a:prstGeom prst="rect">
          <a:avLst/>
        </a:prstGeom>
        <a:ln w="9525">
          <a:noFill/>
        </a:ln>
      </xdr:spPr>
    </xdr:pic>
    <xdr:clientData/>
  </xdr:twoCellAnchor>
  <xdr:twoCellAnchor>
    <xdr:from>
      <xdr:col>9</xdr:col>
      <xdr:colOff>199511</xdr:colOff>
      <xdr:row>743</xdr:row>
      <xdr:rowOff>48282</xdr:rowOff>
    </xdr:from>
    <xdr:to>
      <xdr:col>9</xdr:col>
      <xdr:colOff>1171511</xdr:colOff>
      <xdr:row>743</xdr:row>
      <xdr:rowOff>264282</xdr:rowOff>
    </xdr:to>
    <xdr:pic>
      <xdr:nvPicPr>
        <xdr:cNvPr id="21" name="Picture 1">
          <a:extLst>
            <a:ext uri="{FF2B5EF4-FFF2-40B4-BE49-F238E27FC236}">
              <a16:creationId xmlns:a16="http://schemas.microsoft.com/office/drawing/2014/main" id="{00000000-0008-0000-0200-000015000000}"/>
            </a:ext>
          </a:extLst>
        </xdr:cNvPr>
        <xdr:cNvPicPr/>
      </xdr:nvPicPr>
      <xdr:blipFill>
        <a:blip xmlns:r="http://schemas.openxmlformats.org/officeDocument/2006/relationships" r:embed="rId1"/>
        <a:stretch/>
      </xdr:blipFill>
      <xdr:spPr>
        <a:xfrm>
          <a:off x="11458061" y="44215707"/>
          <a:ext cx="972000" cy="216000"/>
        </a:xfrm>
        <a:prstGeom prst="rect">
          <a:avLst/>
        </a:prstGeom>
        <a:ln w="9525">
          <a:noFill/>
        </a:ln>
      </xdr:spPr>
    </xdr:pic>
    <xdr:clientData/>
  </xdr:twoCellAnchor>
  <xdr:twoCellAnchor>
    <xdr:from>
      <xdr:col>9</xdr:col>
      <xdr:colOff>199511</xdr:colOff>
      <xdr:row>782</xdr:row>
      <xdr:rowOff>48282</xdr:rowOff>
    </xdr:from>
    <xdr:to>
      <xdr:col>9</xdr:col>
      <xdr:colOff>1171511</xdr:colOff>
      <xdr:row>782</xdr:row>
      <xdr:rowOff>264282</xdr:rowOff>
    </xdr:to>
    <xdr:pic>
      <xdr:nvPicPr>
        <xdr:cNvPr id="24" name="Picture 1">
          <a:extLst>
            <a:ext uri="{FF2B5EF4-FFF2-40B4-BE49-F238E27FC236}">
              <a16:creationId xmlns:a16="http://schemas.microsoft.com/office/drawing/2014/main" id="{00000000-0008-0000-0200-000018000000}"/>
            </a:ext>
          </a:extLst>
        </xdr:cNvPr>
        <xdr:cNvPicPr/>
      </xdr:nvPicPr>
      <xdr:blipFill>
        <a:blip xmlns:r="http://schemas.openxmlformats.org/officeDocument/2006/relationships" r:embed="rId1"/>
        <a:stretch/>
      </xdr:blipFill>
      <xdr:spPr>
        <a:xfrm>
          <a:off x="11458061" y="77334132"/>
          <a:ext cx="972000" cy="216000"/>
        </a:xfrm>
        <a:prstGeom prst="rect">
          <a:avLst/>
        </a:prstGeom>
        <a:ln w="9525">
          <a:noFill/>
        </a:ln>
      </xdr:spPr>
    </xdr:pic>
    <xdr:clientData/>
  </xdr:twoCellAnchor>
  <xdr:twoCellAnchor>
    <xdr:from>
      <xdr:col>9</xdr:col>
      <xdr:colOff>199511</xdr:colOff>
      <xdr:row>945</xdr:row>
      <xdr:rowOff>48282</xdr:rowOff>
    </xdr:from>
    <xdr:to>
      <xdr:col>9</xdr:col>
      <xdr:colOff>1171511</xdr:colOff>
      <xdr:row>945</xdr:row>
      <xdr:rowOff>264282</xdr:rowOff>
    </xdr:to>
    <xdr:pic>
      <xdr:nvPicPr>
        <xdr:cNvPr id="41" name="Picture 1">
          <a:extLst>
            <a:ext uri="{FF2B5EF4-FFF2-40B4-BE49-F238E27FC236}">
              <a16:creationId xmlns:a16="http://schemas.microsoft.com/office/drawing/2014/main" id="{00000000-0008-0000-0200-000029000000}"/>
            </a:ext>
          </a:extLst>
        </xdr:cNvPr>
        <xdr:cNvPicPr/>
      </xdr:nvPicPr>
      <xdr:blipFill>
        <a:blip xmlns:r="http://schemas.openxmlformats.org/officeDocument/2006/relationships" r:embed="rId1"/>
        <a:stretch/>
      </xdr:blipFill>
      <xdr:spPr>
        <a:xfrm>
          <a:off x="11458061" y="110452557"/>
          <a:ext cx="972000" cy="216000"/>
        </a:xfrm>
        <a:prstGeom prst="rect">
          <a:avLst/>
        </a:prstGeom>
        <a:ln w="9525">
          <a:noFill/>
        </a:ln>
      </xdr:spPr>
    </xdr:pic>
    <xdr:clientData/>
  </xdr:twoCellAnchor>
  <xdr:twoCellAnchor>
    <xdr:from>
      <xdr:col>9</xdr:col>
      <xdr:colOff>199511</xdr:colOff>
      <xdr:row>985</xdr:row>
      <xdr:rowOff>48282</xdr:rowOff>
    </xdr:from>
    <xdr:to>
      <xdr:col>9</xdr:col>
      <xdr:colOff>1171511</xdr:colOff>
      <xdr:row>985</xdr:row>
      <xdr:rowOff>264282</xdr:rowOff>
    </xdr:to>
    <xdr:pic>
      <xdr:nvPicPr>
        <xdr:cNvPr id="44" name="Picture 1">
          <a:extLst>
            <a:ext uri="{FF2B5EF4-FFF2-40B4-BE49-F238E27FC236}">
              <a16:creationId xmlns:a16="http://schemas.microsoft.com/office/drawing/2014/main" id="{00000000-0008-0000-0200-00002C000000}"/>
            </a:ext>
          </a:extLst>
        </xdr:cNvPr>
        <xdr:cNvPicPr/>
      </xdr:nvPicPr>
      <xdr:blipFill>
        <a:blip xmlns:r="http://schemas.openxmlformats.org/officeDocument/2006/relationships" r:embed="rId1"/>
        <a:stretch/>
      </xdr:blipFill>
      <xdr:spPr>
        <a:xfrm>
          <a:off x="11458061" y="143570982"/>
          <a:ext cx="972000" cy="216000"/>
        </a:xfrm>
        <a:prstGeom prst="rect">
          <a:avLst/>
        </a:prstGeom>
        <a:ln w="9525">
          <a:noFill/>
        </a:ln>
      </xdr:spPr>
    </xdr:pic>
    <xdr:clientData/>
  </xdr:twoCellAnchor>
  <xdr:twoCellAnchor>
    <xdr:from>
      <xdr:col>9</xdr:col>
      <xdr:colOff>199511</xdr:colOff>
      <xdr:row>1031</xdr:row>
      <xdr:rowOff>48282</xdr:rowOff>
    </xdr:from>
    <xdr:to>
      <xdr:col>9</xdr:col>
      <xdr:colOff>1171511</xdr:colOff>
      <xdr:row>1031</xdr:row>
      <xdr:rowOff>264282</xdr:rowOff>
    </xdr:to>
    <xdr:pic>
      <xdr:nvPicPr>
        <xdr:cNvPr id="46" name="Picture 1">
          <a:extLst>
            <a:ext uri="{FF2B5EF4-FFF2-40B4-BE49-F238E27FC236}">
              <a16:creationId xmlns:a16="http://schemas.microsoft.com/office/drawing/2014/main" id="{00000000-0008-0000-0200-00002E000000}"/>
            </a:ext>
          </a:extLst>
        </xdr:cNvPr>
        <xdr:cNvPicPr/>
      </xdr:nvPicPr>
      <xdr:blipFill>
        <a:blip xmlns:r="http://schemas.openxmlformats.org/officeDocument/2006/relationships" r:embed="rId1"/>
        <a:stretch/>
      </xdr:blipFill>
      <xdr:spPr>
        <a:xfrm>
          <a:off x="11458061" y="165649932"/>
          <a:ext cx="972000" cy="216000"/>
        </a:xfrm>
        <a:prstGeom prst="rect">
          <a:avLst/>
        </a:prstGeom>
        <a:ln w="9525">
          <a:noFill/>
        </a:ln>
      </xdr:spPr>
    </xdr:pic>
    <xdr:clientData/>
  </xdr:twoCellAnchor>
  <xdr:twoCellAnchor>
    <xdr:from>
      <xdr:col>9</xdr:col>
      <xdr:colOff>199511</xdr:colOff>
      <xdr:row>494</xdr:row>
      <xdr:rowOff>48282</xdr:rowOff>
    </xdr:from>
    <xdr:to>
      <xdr:col>9</xdr:col>
      <xdr:colOff>1171511</xdr:colOff>
      <xdr:row>494</xdr:row>
      <xdr:rowOff>264282</xdr:rowOff>
    </xdr:to>
    <xdr:pic>
      <xdr:nvPicPr>
        <xdr:cNvPr id="60" name="Picture 1">
          <a:extLst>
            <a:ext uri="{FF2B5EF4-FFF2-40B4-BE49-F238E27FC236}">
              <a16:creationId xmlns:a16="http://schemas.microsoft.com/office/drawing/2014/main" id="{00000000-0008-0000-0200-00003C000000}"/>
            </a:ext>
          </a:extLst>
        </xdr:cNvPr>
        <xdr:cNvPicPr/>
      </xdr:nvPicPr>
      <xdr:blipFill>
        <a:blip xmlns:r="http://schemas.openxmlformats.org/officeDocument/2006/relationships" r:embed="rId1"/>
        <a:stretch/>
      </xdr:blipFill>
      <xdr:spPr>
        <a:xfrm>
          <a:off x="11677136" y="128397657"/>
          <a:ext cx="972000" cy="216000"/>
        </a:xfrm>
        <a:prstGeom prst="rect">
          <a:avLst/>
        </a:prstGeom>
        <a:ln w="9525">
          <a:noFill/>
        </a:ln>
      </xdr:spPr>
    </xdr:pic>
    <xdr:clientData/>
  </xdr:twoCellAnchor>
  <xdr:twoCellAnchor>
    <xdr:from>
      <xdr:col>9</xdr:col>
      <xdr:colOff>199511</xdr:colOff>
      <xdr:row>945</xdr:row>
      <xdr:rowOff>48282</xdr:rowOff>
    </xdr:from>
    <xdr:to>
      <xdr:col>9</xdr:col>
      <xdr:colOff>1171511</xdr:colOff>
      <xdr:row>945</xdr:row>
      <xdr:rowOff>264282</xdr:rowOff>
    </xdr:to>
    <xdr:pic>
      <xdr:nvPicPr>
        <xdr:cNvPr id="62" name="Picture 1">
          <a:extLst>
            <a:ext uri="{FF2B5EF4-FFF2-40B4-BE49-F238E27FC236}">
              <a16:creationId xmlns:a16="http://schemas.microsoft.com/office/drawing/2014/main" id="{00000000-0008-0000-0200-00003E000000}"/>
            </a:ext>
          </a:extLst>
        </xdr:cNvPr>
        <xdr:cNvPicPr/>
      </xdr:nvPicPr>
      <xdr:blipFill>
        <a:blip xmlns:r="http://schemas.openxmlformats.org/officeDocument/2006/relationships" r:embed="rId1"/>
        <a:stretch/>
      </xdr:blipFill>
      <xdr:spPr>
        <a:xfrm>
          <a:off x="11677136" y="328594107"/>
          <a:ext cx="972000" cy="216000"/>
        </a:xfrm>
        <a:prstGeom prst="rect">
          <a:avLst/>
        </a:prstGeom>
        <a:ln w="9525">
          <a:noFill/>
        </a:ln>
      </xdr:spPr>
    </xdr:pic>
    <xdr:clientData/>
  </xdr:twoCellAnchor>
  <xdr:twoCellAnchor>
    <xdr:from>
      <xdr:col>9</xdr:col>
      <xdr:colOff>199511</xdr:colOff>
      <xdr:row>985</xdr:row>
      <xdr:rowOff>48282</xdr:rowOff>
    </xdr:from>
    <xdr:to>
      <xdr:col>9</xdr:col>
      <xdr:colOff>1171511</xdr:colOff>
      <xdr:row>985</xdr:row>
      <xdr:rowOff>264282</xdr:rowOff>
    </xdr:to>
    <xdr:pic>
      <xdr:nvPicPr>
        <xdr:cNvPr id="66" name="Picture 1">
          <a:extLst>
            <a:ext uri="{FF2B5EF4-FFF2-40B4-BE49-F238E27FC236}">
              <a16:creationId xmlns:a16="http://schemas.microsoft.com/office/drawing/2014/main" id="{00000000-0008-0000-0200-000042000000}"/>
            </a:ext>
          </a:extLst>
        </xdr:cNvPr>
        <xdr:cNvPicPr/>
      </xdr:nvPicPr>
      <xdr:blipFill>
        <a:blip xmlns:r="http://schemas.openxmlformats.org/officeDocument/2006/relationships" r:embed="rId1"/>
        <a:stretch/>
      </xdr:blipFill>
      <xdr:spPr>
        <a:xfrm>
          <a:off x="11677136" y="368237157"/>
          <a:ext cx="972000" cy="216000"/>
        </a:xfrm>
        <a:prstGeom prst="rect">
          <a:avLst/>
        </a:prstGeom>
        <a:ln w="9525">
          <a:noFill/>
        </a:ln>
      </xdr:spPr>
    </xdr:pic>
    <xdr:clientData/>
  </xdr:twoCellAnchor>
  <xdr:twoCellAnchor>
    <xdr:from>
      <xdr:col>9</xdr:col>
      <xdr:colOff>199511</xdr:colOff>
      <xdr:row>985</xdr:row>
      <xdr:rowOff>48282</xdr:rowOff>
    </xdr:from>
    <xdr:to>
      <xdr:col>9</xdr:col>
      <xdr:colOff>1171511</xdr:colOff>
      <xdr:row>985</xdr:row>
      <xdr:rowOff>264282</xdr:rowOff>
    </xdr:to>
    <xdr:pic>
      <xdr:nvPicPr>
        <xdr:cNvPr id="67" name="Picture 1">
          <a:extLst>
            <a:ext uri="{FF2B5EF4-FFF2-40B4-BE49-F238E27FC236}">
              <a16:creationId xmlns:a16="http://schemas.microsoft.com/office/drawing/2014/main" id="{00000000-0008-0000-0200-000043000000}"/>
            </a:ext>
          </a:extLst>
        </xdr:cNvPr>
        <xdr:cNvPicPr/>
      </xdr:nvPicPr>
      <xdr:blipFill>
        <a:blip xmlns:r="http://schemas.openxmlformats.org/officeDocument/2006/relationships" r:embed="rId1"/>
        <a:stretch/>
      </xdr:blipFill>
      <xdr:spPr>
        <a:xfrm>
          <a:off x="11677136" y="368237157"/>
          <a:ext cx="972000" cy="216000"/>
        </a:xfrm>
        <a:prstGeom prst="rect">
          <a:avLst/>
        </a:prstGeom>
        <a:ln w="9525">
          <a:noFill/>
        </a:ln>
      </xdr:spPr>
    </xdr:pic>
    <xdr:clientData/>
  </xdr:twoCellAnchor>
  <xdr:twoCellAnchor>
    <xdr:from>
      <xdr:col>9</xdr:col>
      <xdr:colOff>199511</xdr:colOff>
      <xdr:row>1031</xdr:row>
      <xdr:rowOff>48282</xdr:rowOff>
    </xdr:from>
    <xdr:to>
      <xdr:col>9</xdr:col>
      <xdr:colOff>1171511</xdr:colOff>
      <xdr:row>1031</xdr:row>
      <xdr:rowOff>264282</xdr:rowOff>
    </xdr:to>
    <xdr:pic>
      <xdr:nvPicPr>
        <xdr:cNvPr id="70" name="Picture 1">
          <a:extLst>
            <a:ext uri="{FF2B5EF4-FFF2-40B4-BE49-F238E27FC236}">
              <a16:creationId xmlns:a16="http://schemas.microsoft.com/office/drawing/2014/main" id="{00000000-0008-0000-0200-000046000000}"/>
            </a:ext>
          </a:extLst>
        </xdr:cNvPr>
        <xdr:cNvPicPr/>
      </xdr:nvPicPr>
      <xdr:blipFill>
        <a:blip xmlns:r="http://schemas.openxmlformats.org/officeDocument/2006/relationships" r:embed="rId1"/>
        <a:stretch/>
      </xdr:blipFill>
      <xdr:spPr>
        <a:xfrm>
          <a:off x="11677136" y="368237157"/>
          <a:ext cx="972000" cy="216000"/>
        </a:xfrm>
        <a:prstGeom prst="rect">
          <a:avLst/>
        </a:prstGeom>
        <a:ln w="9525">
          <a:noFill/>
        </a:ln>
      </xdr:spPr>
    </xdr:pic>
    <xdr:clientData/>
  </xdr:twoCellAnchor>
  <xdr:twoCellAnchor>
    <xdr:from>
      <xdr:col>9</xdr:col>
      <xdr:colOff>199511</xdr:colOff>
      <xdr:row>1031</xdr:row>
      <xdr:rowOff>48282</xdr:rowOff>
    </xdr:from>
    <xdr:to>
      <xdr:col>9</xdr:col>
      <xdr:colOff>1171511</xdr:colOff>
      <xdr:row>1031</xdr:row>
      <xdr:rowOff>264282</xdr:rowOff>
    </xdr:to>
    <xdr:pic>
      <xdr:nvPicPr>
        <xdr:cNvPr id="71" name="Picture 1">
          <a:extLst>
            <a:ext uri="{FF2B5EF4-FFF2-40B4-BE49-F238E27FC236}">
              <a16:creationId xmlns:a16="http://schemas.microsoft.com/office/drawing/2014/main" id="{00000000-0008-0000-0200-000047000000}"/>
            </a:ext>
          </a:extLst>
        </xdr:cNvPr>
        <xdr:cNvPicPr/>
      </xdr:nvPicPr>
      <xdr:blipFill>
        <a:blip xmlns:r="http://schemas.openxmlformats.org/officeDocument/2006/relationships" r:embed="rId1"/>
        <a:stretch/>
      </xdr:blipFill>
      <xdr:spPr>
        <a:xfrm>
          <a:off x="11677136" y="368237157"/>
          <a:ext cx="972000" cy="216000"/>
        </a:xfrm>
        <a:prstGeom prst="rect">
          <a:avLst/>
        </a:prstGeom>
        <a:ln w="9525">
          <a:noFill/>
        </a:ln>
      </xdr:spPr>
    </xdr:pic>
    <xdr:clientData/>
  </xdr:twoCellAnchor>
  <xdr:twoCellAnchor>
    <xdr:from>
      <xdr:col>9</xdr:col>
      <xdr:colOff>199511</xdr:colOff>
      <xdr:row>292</xdr:row>
      <xdr:rowOff>48282</xdr:rowOff>
    </xdr:from>
    <xdr:to>
      <xdr:col>9</xdr:col>
      <xdr:colOff>1171511</xdr:colOff>
      <xdr:row>292</xdr:row>
      <xdr:rowOff>264282</xdr:rowOff>
    </xdr:to>
    <xdr:pic>
      <xdr:nvPicPr>
        <xdr:cNvPr id="114" name="Picture 1">
          <a:extLst>
            <a:ext uri="{FF2B5EF4-FFF2-40B4-BE49-F238E27FC236}">
              <a16:creationId xmlns:a16="http://schemas.microsoft.com/office/drawing/2014/main" id="{00000000-0008-0000-0200-000072000000}"/>
            </a:ext>
          </a:extLst>
        </xdr:cNvPr>
        <xdr:cNvPicPr/>
      </xdr:nvPicPr>
      <xdr:blipFill>
        <a:blip xmlns:r="http://schemas.openxmlformats.org/officeDocument/2006/relationships" r:embed="rId1"/>
        <a:stretch/>
      </xdr:blipFill>
      <xdr:spPr>
        <a:xfrm>
          <a:off x="11705711" y="81791832"/>
          <a:ext cx="972000" cy="216000"/>
        </a:xfrm>
        <a:prstGeom prst="rect">
          <a:avLst/>
        </a:prstGeom>
        <a:ln w="9525">
          <a:noFill/>
        </a:ln>
      </xdr:spPr>
    </xdr:pic>
    <xdr:clientData/>
  </xdr:twoCellAnchor>
  <xdr:twoCellAnchor>
    <xdr:from>
      <xdr:col>9</xdr:col>
      <xdr:colOff>199511</xdr:colOff>
      <xdr:row>335</xdr:row>
      <xdr:rowOff>48282</xdr:rowOff>
    </xdr:from>
    <xdr:to>
      <xdr:col>9</xdr:col>
      <xdr:colOff>1171511</xdr:colOff>
      <xdr:row>335</xdr:row>
      <xdr:rowOff>264282</xdr:rowOff>
    </xdr:to>
    <xdr:pic>
      <xdr:nvPicPr>
        <xdr:cNvPr id="115" name="Picture 1">
          <a:extLst>
            <a:ext uri="{FF2B5EF4-FFF2-40B4-BE49-F238E27FC236}">
              <a16:creationId xmlns:a16="http://schemas.microsoft.com/office/drawing/2014/main" id="{00000000-0008-0000-0200-000073000000}"/>
            </a:ext>
          </a:extLst>
        </xdr:cNvPr>
        <xdr:cNvPicPr/>
      </xdr:nvPicPr>
      <xdr:blipFill>
        <a:blip xmlns:r="http://schemas.openxmlformats.org/officeDocument/2006/relationships" r:embed="rId1"/>
        <a:stretch/>
      </xdr:blipFill>
      <xdr:spPr>
        <a:xfrm>
          <a:off x="11705711" y="90792957"/>
          <a:ext cx="972000" cy="216000"/>
        </a:xfrm>
        <a:prstGeom prst="rect">
          <a:avLst/>
        </a:prstGeom>
        <a:ln w="9525">
          <a:noFill/>
        </a:ln>
      </xdr:spPr>
    </xdr:pic>
    <xdr:clientData/>
  </xdr:twoCellAnchor>
  <xdr:twoCellAnchor>
    <xdr:from>
      <xdr:col>9</xdr:col>
      <xdr:colOff>199511</xdr:colOff>
      <xdr:row>587</xdr:row>
      <xdr:rowOff>48282</xdr:rowOff>
    </xdr:from>
    <xdr:to>
      <xdr:col>9</xdr:col>
      <xdr:colOff>1171511</xdr:colOff>
      <xdr:row>587</xdr:row>
      <xdr:rowOff>264282</xdr:rowOff>
    </xdr:to>
    <xdr:pic>
      <xdr:nvPicPr>
        <xdr:cNvPr id="116" name="Picture 1">
          <a:extLst>
            <a:ext uri="{FF2B5EF4-FFF2-40B4-BE49-F238E27FC236}">
              <a16:creationId xmlns:a16="http://schemas.microsoft.com/office/drawing/2014/main" id="{00000000-0008-0000-0200-000074000000}"/>
            </a:ext>
          </a:extLst>
        </xdr:cNvPr>
        <xdr:cNvPicPr/>
      </xdr:nvPicPr>
      <xdr:blipFill>
        <a:blip xmlns:r="http://schemas.openxmlformats.org/officeDocument/2006/relationships" r:embed="rId1"/>
        <a:stretch/>
      </xdr:blipFill>
      <xdr:spPr>
        <a:xfrm>
          <a:off x="11705711" y="136560582"/>
          <a:ext cx="972000" cy="216000"/>
        </a:xfrm>
        <a:prstGeom prst="rect">
          <a:avLst/>
        </a:prstGeom>
        <a:ln w="9525">
          <a:noFill/>
        </a:ln>
      </xdr:spPr>
    </xdr:pic>
    <xdr:clientData/>
  </xdr:twoCellAnchor>
  <xdr:twoCellAnchor>
    <xdr:from>
      <xdr:col>9</xdr:col>
      <xdr:colOff>199511</xdr:colOff>
      <xdr:row>823</xdr:row>
      <xdr:rowOff>48282</xdr:rowOff>
    </xdr:from>
    <xdr:to>
      <xdr:col>9</xdr:col>
      <xdr:colOff>1171511</xdr:colOff>
      <xdr:row>823</xdr:row>
      <xdr:rowOff>264282</xdr:rowOff>
    </xdr:to>
    <xdr:pic>
      <xdr:nvPicPr>
        <xdr:cNvPr id="34" name="Picture 1">
          <a:extLst>
            <a:ext uri="{FF2B5EF4-FFF2-40B4-BE49-F238E27FC236}">
              <a16:creationId xmlns:a16="http://schemas.microsoft.com/office/drawing/2014/main" id="{00000000-0008-0000-0200-000022000000}"/>
            </a:ext>
          </a:extLst>
        </xdr:cNvPr>
        <xdr:cNvPicPr/>
      </xdr:nvPicPr>
      <xdr:blipFill>
        <a:blip xmlns:r="http://schemas.openxmlformats.org/officeDocument/2006/relationships" r:embed="rId1"/>
        <a:stretch/>
      </xdr:blipFill>
      <xdr:spPr>
        <a:xfrm>
          <a:off x="11703594" y="167063865"/>
          <a:ext cx="972000" cy="216000"/>
        </a:xfrm>
        <a:prstGeom prst="rect">
          <a:avLst/>
        </a:prstGeom>
        <a:ln w="9525">
          <a:noFill/>
        </a:ln>
      </xdr:spPr>
    </xdr:pic>
    <xdr:clientData/>
  </xdr:twoCellAnchor>
  <xdr:twoCellAnchor>
    <xdr:from>
      <xdr:col>9</xdr:col>
      <xdr:colOff>199511</xdr:colOff>
      <xdr:row>864</xdr:row>
      <xdr:rowOff>48282</xdr:rowOff>
    </xdr:from>
    <xdr:to>
      <xdr:col>9</xdr:col>
      <xdr:colOff>1171511</xdr:colOff>
      <xdr:row>864</xdr:row>
      <xdr:rowOff>264282</xdr:rowOff>
    </xdr:to>
    <xdr:pic>
      <xdr:nvPicPr>
        <xdr:cNvPr id="35" name="Picture 1">
          <a:extLst>
            <a:ext uri="{FF2B5EF4-FFF2-40B4-BE49-F238E27FC236}">
              <a16:creationId xmlns:a16="http://schemas.microsoft.com/office/drawing/2014/main" id="{00000000-0008-0000-0200-000023000000}"/>
            </a:ext>
          </a:extLst>
        </xdr:cNvPr>
        <xdr:cNvPicPr/>
      </xdr:nvPicPr>
      <xdr:blipFill>
        <a:blip xmlns:r="http://schemas.openxmlformats.org/officeDocument/2006/relationships" r:embed="rId1"/>
        <a:stretch/>
      </xdr:blipFill>
      <xdr:spPr>
        <a:xfrm>
          <a:off x="11703594" y="167063865"/>
          <a:ext cx="972000" cy="216000"/>
        </a:xfrm>
        <a:prstGeom prst="rect">
          <a:avLst/>
        </a:prstGeom>
        <a:ln w="9525">
          <a:noFill/>
        </a:ln>
      </xdr:spPr>
    </xdr:pic>
    <xdr:clientData/>
  </xdr:twoCellAnchor>
  <xdr:twoCellAnchor>
    <xdr:from>
      <xdr:col>9</xdr:col>
      <xdr:colOff>199511</xdr:colOff>
      <xdr:row>906</xdr:row>
      <xdr:rowOff>48282</xdr:rowOff>
    </xdr:from>
    <xdr:to>
      <xdr:col>9</xdr:col>
      <xdr:colOff>1171511</xdr:colOff>
      <xdr:row>906</xdr:row>
      <xdr:rowOff>264282</xdr:rowOff>
    </xdr:to>
    <xdr:pic>
      <xdr:nvPicPr>
        <xdr:cNvPr id="37" name="Picture 1">
          <a:extLst>
            <a:ext uri="{FF2B5EF4-FFF2-40B4-BE49-F238E27FC236}">
              <a16:creationId xmlns:a16="http://schemas.microsoft.com/office/drawing/2014/main" id="{00000000-0008-0000-0200-000025000000}"/>
            </a:ext>
          </a:extLst>
        </xdr:cNvPr>
        <xdr:cNvPicPr/>
      </xdr:nvPicPr>
      <xdr:blipFill>
        <a:blip xmlns:r="http://schemas.openxmlformats.org/officeDocument/2006/relationships" r:embed="rId1"/>
        <a:stretch/>
      </xdr:blipFill>
      <xdr:spPr>
        <a:xfrm>
          <a:off x="11703594" y="183690282"/>
          <a:ext cx="972000" cy="216000"/>
        </a:xfrm>
        <a:prstGeom prst="rect">
          <a:avLst/>
        </a:prstGeom>
        <a:ln w="9525">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190440</xdr:colOff>
      <xdr:row>17</xdr:row>
      <xdr:rowOff>264600</xdr:rowOff>
    </xdr:from>
    <xdr:to>
      <xdr:col>8</xdr:col>
      <xdr:colOff>834840</xdr:colOff>
      <xdr:row>17</xdr:row>
      <xdr:rowOff>273960</xdr:rowOff>
    </xdr:to>
    <xdr:sp macro="" textlink="">
      <xdr:nvSpPr>
        <xdr:cNvPr id="3" name="CustomShape 1">
          <a:extLst>
            <a:ext uri="{FF2B5EF4-FFF2-40B4-BE49-F238E27FC236}">
              <a16:creationId xmlns:a16="http://schemas.microsoft.com/office/drawing/2014/main" id="{00000000-0008-0000-0300-000003000000}"/>
            </a:ext>
          </a:extLst>
        </xdr:cNvPr>
        <xdr:cNvSpPr/>
      </xdr:nvSpPr>
      <xdr:spPr>
        <a:xfrm>
          <a:off x="9755280" y="2636280"/>
          <a:ext cx="644400" cy="9360"/>
        </a:xfrm>
        <a:custGeom>
          <a:avLst/>
          <a:gdLst/>
          <a:ahLst/>
          <a:cxnLst/>
          <a:rect l="l" t="t" r="r" b="b"/>
          <a:pathLst>
            <a:path w="21600" h="21600">
              <a:moveTo>
                <a:pt x="0" y="0"/>
              </a:moveTo>
              <a:lnTo>
                <a:pt x="21600" y="21600"/>
              </a:lnTo>
            </a:path>
          </a:pathLst>
        </a:custGeom>
        <a:noFill/>
        <a:ln w="57150">
          <a:solidFill>
            <a:srgbClr val="000000"/>
          </a:solidFill>
          <a:round/>
          <a:tailEnd type="triangle" w="med" len="med"/>
        </a:ln>
      </xdr:spPr>
      <xdr:style>
        <a:lnRef idx="1">
          <a:schemeClr val="accent1"/>
        </a:lnRef>
        <a:fillRef idx="0">
          <a:schemeClr val="accent1"/>
        </a:fillRef>
        <a:effectRef idx="0">
          <a:schemeClr val="accent1"/>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358589</xdr:colOff>
      <xdr:row>0</xdr:row>
      <xdr:rowOff>112059</xdr:rowOff>
    </xdr:from>
    <xdr:to>
      <xdr:col>16</xdr:col>
      <xdr:colOff>235324</xdr:colOff>
      <xdr:row>20</xdr:row>
      <xdr:rowOff>67892</xdr:rowOff>
    </xdr:to>
    <xdr:pic>
      <xdr:nvPicPr>
        <xdr:cNvPr id="5" name="Imagem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a:stretch>
          <a:fillRect/>
        </a:stretch>
      </xdr:blipFill>
      <xdr:spPr>
        <a:xfrm>
          <a:off x="7799295" y="112059"/>
          <a:ext cx="5322794" cy="4550245"/>
        </a:xfrm>
        <a:prstGeom prst="rect">
          <a:avLst/>
        </a:prstGeom>
      </xdr:spPr>
    </xdr:pic>
    <xdr:clientData/>
  </xdr:twoCellAnchor>
  <xdr:twoCellAnchor editAs="oneCell">
    <xdr:from>
      <xdr:col>7</xdr:col>
      <xdr:colOff>369794</xdr:colOff>
      <xdr:row>21</xdr:row>
      <xdr:rowOff>137060</xdr:rowOff>
    </xdr:from>
    <xdr:to>
      <xdr:col>17</xdr:col>
      <xdr:colOff>582706</xdr:colOff>
      <xdr:row>26</xdr:row>
      <xdr:rowOff>92845</xdr:rowOff>
    </xdr:to>
    <xdr:pic>
      <xdr:nvPicPr>
        <xdr:cNvPr id="6" name="Imagem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a:stretch>
          <a:fillRect/>
        </a:stretch>
      </xdr:blipFill>
      <xdr:spPr>
        <a:xfrm>
          <a:off x="7810500" y="4854736"/>
          <a:ext cx="6264088" cy="10427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iago.cunha/Dropbox/GRD.UEP/Apura&#231;&#227;o%20de%20BDI%20-%20Licita&#231;&#227;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uração BDI"/>
    </sheetNames>
    <sheetDataSet>
      <sheetData sheetId="0">
        <row r="49">
          <cell r="D49" t="str">
            <v>Dedução - Material</v>
          </cell>
          <cell r="E49" t="str">
            <v>Município</v>
          </cell>
        </row>
        <row r="50">
          <cell r="E50" t="str">
            <v>Simples Nacional</v>
          </cell>
        </row>
        <row r="51">
          <cell r="E51" t="str">
            <v>Municípios Indefinidos</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M55"/>
  <sheetViews>
    <sheetView tabSelected="1" view="pageBreakPreview" zoomScaleNormal="100" zoomScaleSheetLayoutView="100" zoomScalePageLayoutView="75" workbookViewId="0">
      <selection activeCell="M12" sqref="M12"/>
    </sheetView>
  </sheetViews>
  <sheetFormatPr defaultColWidth="14.85546875" defaultRowHeight="15"/>
  <cols>
    <col min="1" max="1" width="6" style="1" customWidth="1"/>
    <col min="2" max="2" width="7.140625" style="2" customWidth="1"/>
    <col min="3" max="4" width="10.7109375" style="2" customWidth="1"/>
    <col min="5" max="5" width="70.140625" style="3" customWidth="1"/>
    <col min="6" max="6" width="10.85546875" style="2" customWidth="1"/>
    <col min="7" max="7" width="7.7109375" style="4" customWidth="1"/>
    <col min="8" max="8" width="11.7109375" style="5" customWidth="1"/>
    <col min="9" max="10" width="13.42578125" style="5" customWidth="1"/>
    <col min="11" max="11" width="15.7109375" style="5" customWidth="1"/>
    <col min="12" max="12" width="16.7109375" style="5" customWidth="1"/>
    <col min="13" max="13" width="17" style="6" customWidth="1"/>
    <col min="14" max="14" width="15.140625" style="6" customWidth="1"/>
    <col min="15" max="15" width="15.85546875" style="6" bestFit="1" customWidth="1"/>
    <col min="16" max="16" width="17.85546875" style="6" customWidth="1"/>
    <col min="17" max="17" width="14.85546875" style="6"/>
    <col min="18" max="124" width="14.85546875" style="4"/>
    <col min="125" max="240" width="9.140625" style="4" customWidth="1"/>
    <col min="241" max="242" width="11.85546875" style="4" customWidth="1"/>
    <col min="243" max="243" width="66.5703125" style="4" customWidth="1"/>
    <col min="244" max="244" width="6.140625" style="4" customWidth="1"/>
    <col min="245" max="245" width="11.28515625" style="4" customWidth="1"/>
    <col min="246" max="246" width="10" style="4" customWidth="1"/>
    <col min="247" max="247" width="14.7109375" style="4" customWidth="1"/>
    <col min="248" max="248" width="5.7109375" style="4" customWidth="1"/>
    <col min="249" max="380" width="14.85546875" style="4"/>
    <col min="381" max="496" width="9.140625" style="4" customWidth="1"/>
    <col min="497" max="498" width="11.85546875" style="4" customWidth="1"/>
    <col min="499" max="499" width="66.5703125" style="4" customWidth="1"/>
    <col min="500" max="500" width="6.140625" style="4" customWidth="1"/>
    <col min="501" max="501" width="11.28515625" style="4" customWidth="1"/>
    <col min="502" max="502" width="10" style="4" customWidth="1"/>
    <col min="503" max="503" width="14.7109375" style="4" customWidth="1"/>
    <col min="504" max="504" width="5.7109375" style="4" customWidth="1"/>
    <col min="505" max="636" width="14.85546875" style="4"/>
    <col min="637" max="752" width="9.140625" style="4" customWidth="1"/>
    <col min="753" max="754" width="11.85546875" style="4" customWidth="1"/>
    <col min="755" max="755" width="66.5703125" style="4" customWidth="1"/>
    <col min="756" max="756" width="6.140625" style="4" customWidth="1"/>
    <col min="757" max="757" width="11.28515625" style="4" customWidth="1"/>
    <col min="758" max="758" width="10" style="4" customWidth="1"/>
    <col min="759" max="759" width="14.7109375" style="4" customWidth="1"/>
    <col min="760" max="760" width="5.7109375" style="4" customWidth="1"/>
    <col min="761" max="892" width="14.85546875" style="4"/>
    <col min="893" max="1008" width="9.140625" style="4" customWidth="1"/>
    <col min="1009" max="1010" width="11.85546875" style="4" customWidth="1"/>
    <col min="1011" max="1011" width="66.5703125" style="4" customWidth="1"/>
    <col min="1012" max="1012" width="6.140625" style="4" customWidth="1"/>
    <col min="1013" max="1013" width="11.28515625" style="4" customWidth="1"/>
    <col min="1014" max="1014" width="10" style="4" customWidth="1"/>
    <col min="1015" max="1015" width="14.7109375" style="4" customWidth="1"/>
    <col min="1016" max="1016" width="5.7109375" style="4" customWidth="1"/>
    <col min="1017" max="1027" width="14.85546875" style="4"/>
  </cols>
  <sheetData>
    <row r="1" spans="1:17" s="8" customFormat="1" ht="18" customHeight="1">
      <c r="A1" s="391" t="s">
        <v>0</v>
      </c>
      <c r="B1" s="7"/>
      <c r="C1" s="171"/>
      <c r="D1" s="171"/>
      <c r="E1" s="392" t="s">
        <v>1</v>
      </c>
      <c r="F1" s="392"/>
      <c r="G1" s="392"/>
      <c r="H1" s="392"/>
      <c r="I1" s="392"/>
      <c r="J1" s="392"/>
      <c r="K1" s="392"/>
      <c r="L1" s="392"/>
      <c r="M1" s="6"/>
      <c r="N1" s="6"/>
      <c r="O1" s="6"/>
      <c r="P1" s="6"/>
      <c r="Q1" s="6"/>
    </row>
    <row r="2" spans="1:17" s="8" customFormat="1" ht="18" customHeight="1">
      <c r="A2" s="391"/>
      <c r="B2" s="9"/>
      <c r="C2" s="172"/>
      <c r="D2" s="172"/>
      <c r="E2" s="393" t="s">
        <v>2</v>
      </c>
      <c r="F2" s="393"/>
      <c r="G2" s="393"/>
      <c r="H2" s="393"/>
      <c r="I2" s="393"/>
      <c r="J2" s="393"/>
      <c r="K2" s="393"/>
      <c r="L2" s="393"/>
      <c r="M2" s="6"/>
      <c r="N2" s="6"/>
      <c r="O2" s="6"/>
      <c r="P2" s="6"/>
      <c r="Q2" s="6"/>
    </row>
    <row r="3" spans="1:17" s="8" customFormat="1" ht="18" customHeight="1">
      <c r="A3" s="391"/>
      <c r="B3" s="9"/>
      <c r="C3" s="172"/>
      <c r="D3" s="172"/>
      <c r="E3" s="394" t="s">
        <v>3</v>
      </c>
      <c r="F3" s="394"/>
      <c r="G3" s="394"/>
      <c r="H3" s="394"/>
      <c r="I3" s="394"/>
      <c r="J3" s="394"/>
      <c r="K3" s="394"/>
      <c r="L3" s="394"/>
      <c r="M3" s="6"/>
      <c r="N3" s="6"/>
      <c r="O3" s="18"/>
      <c r="P3" s="18"/>
      <c r="Q3" s="6"/>
    </row>
    <row r="4" spans="1:17" s="8" customFormat="1" ht="5.0999999999999996" customHeight="1">
      <c r="A4" s="391"/>
      <c r="B4" s="9"/>
      <c r="C4" s="172"/>
      <c r="D4" s="172"/>
      <c r="E4" s="10"/>
      <c r="F4" s="10"/>
      <c r="G4" s="10"/>
      <c r="H4" s="10"/>
      <c r="I4" s="10"/>
      <c r="J4" s="10"/>
      <c r="K4" s="10"/>
      <c r="L4" s="11"/>
      <c r="M4" s="6"/>
      <c r="N4" s="6"/>
      <c r="O4" s="6"/>
      <c r="P4" s="6"/>
      <c r="Q4" s="6"/>
    </row>
    <row r="5" spans="1:17" s="14" customFormat="1" ht="21" customHeight="1">
      <c r="A5" s="391"/>
      <c r="B5" s="12" t="s">
        <v>4</v>
      </c>
      <c r="C5" s="400" t="s">
        <v>488</v>
      </c>
      <c r="D5" s="400"/>
      <c r="E5" s="400"/>
      <c r="F5" s="400"/>
      <c r="G5" s="400"/>
      <c r="H5" s="400"/>
      <c r="I5" s="400"/>
      <c r="J5" s="388" t="s">
        <v>397</v>
      </c>
      <c r="K5" s="388"/>
      <c r="L5" s="181">
        <f>'BDI SERV'!E26</f>
        <v>22</v>
      </c>
      <c r="M5" s="13"/>
      <c r="N5" s="13"/>
      <c r="P5" s="13"/>
      <c r="Q5" s="13"/>
    </row>
    <row r="6" spans="1:17" s="14" customFormat="1" ht="21" customHeight="1">
      <c r="A6" s="391"/>
      <c r="B6" s="9" t="s">
        <v>5</v>
      </c>
      <c r="C6" s="401" t="s">
        <v>489</v>
      </c>
      <c r="D6" s="401"/>
      <c r="E6" s="401"/>
      <c r="F6" s="401"/>
      <c r="G6" s="401"/>
      <c r="H6" s="401"/>
      <c r="I6" s="401"/>
      <c r="J6" s="402" t="s">
        <v>398</v>
      </c>
      <c r="K6" s="402"/>
      <c r="L6" s="181">
        <f>'BDI FORN'!D31</f>
        <v>15</v>
      </c>
      <c r="M6" s="13"/>
      <c r="N6" s="13"/>
      <c r="O6" s="13"/>
      <c r="P6" s="13"/>
      <c r="Q6" s="13"/>
    </row>
    <row r="7" spans="1:17" s="14" customFormat="1" ht="21" customHeight="1" thickBot="1">
      <c r="A7" s="391"/>
      <c r="B7" s="395" t="s">
        <v>387</v>
      </c>
      <c r="C7" s="396"/>
      <c r="D7" s="396"/>
      <c r="E7" s="395"/>
      <c r="F7" s="15"/>
      <c r="G7" s="16"/>
      <c r="H7" s="17"/>
      <c r="I7" s="180"/>
      <c r="J7" s="403" t="s">
        <v>399</v>
      </c>
      <c r="K7" s="403"/>
      <c r="L7" s="181">
        <f>'BDI FORN'!D31</f>
        <v>15</v>
      </c>
      <c r="M7" s="13"/>
      <c r="N7" s="13"/>
      <c r="O7" s="13"/>
      <c r="P7" s="13"/>
      <c r="Q7" s="13"/>
    </row>
    <row r="8" spans="1:17" s="14" customFormat="1" ht="21" customHeight="1">
      <c r="A8" s="391"/>
      <c r="B8" s="397" t="s">
        <v>389</v>
      </c>
      <c r="C8" s="398"/>
      <c r="D8" s="398"/>
      <c r="E8" s="398"/>
      <c r="F8" s="398"/>
      <c r="G8" s="398"/>
      <c r="H8" s="398"/>
      <c r="I8" s="398"/>
      <c r="J8" s="398"/>
      <c r="K8" s="398"/>
      <c r="L8" s="399"/>
      <c r="M8" s="13"/>
      <c r="N8" s="13"/>
      <c r="O8" s="13"/>
      <c r="P8" s="13"/>
      <c r="Q8" s="13"/>
    </row>
    <row r="9" spans="1:17" s="208" customFormat="1" ht="21" customHeight="1">
      <c r="A9" s="391"/>
      <c r="B9" s="173" t="s">
        <v>6</v>
      </c>
      <c r="C9" s="174" t="s">
        <v>390</v>
      </c>
      <c r="D9" s="174" t="s">
        <v>391</v>
      </c>
      <c r="E9" s="175" t="s">
        <v>7</v>
      </c>
      <c r="F9" s="175" t="s">
        <v>392</v>
      </c>
      <c r="G9" s="175" t="s">
        <v>8</v>
      </c>
      <c r="H9" s="176" t="s">
        <v>9</v>
      </c>
      <c r="I9" s="177" t="s">
        <v>393</v>
      </c>
      <c r="J9" s="177" t="s">
        <v>394</v>
      </c>
      <c r="K9" s="178" t="s">
        <v>395</v>
      </c>
      <c r="L9" s="179" t="s">
        <v>396</v>
      </c>
      <c r="M9" s="206"/>
      <c r="N9" s="207"/>
      <c r="O9" s="207"/>
      <c r="P9" s="207"/>
      <c r="Q9" s="207"/>
    </row>
    <row r="10" spans="1:17" s="216" customFormat="1" ht="22.5" customHeight="1">
      <c r="A10" s="209" t="s">
        <v>10</v>
      </c>
      <c r="B10" s="232">
        <v>1</v>
      </c>
      <c r="C10" s="210"/>
      <c r="D10" s="211"/>
      <c r="E10" s="212" t="s">
        <v>11</v>
      </c>
      <c r="F10" s="210"/>
      <c r="G10" s="213"/>
      <c r="H10" s="213"/>
      <c r="I10" s="213"/>
      <c r="J10" s="213"/>
      <c r="K10" s="231">
        <f>SUM(K11:K16)</f>
        <v>169686.09</v>
      </c>
      <c r="L10" s="199">
        <f>SUM(L11:L16)</f>
        <v>206920.93</v>
      </c>
      <c r="M10" s="214"/>
      <c r="N10" s="215"/>
      <c r="O10" s="387"/>
      <c r="P10" s="387"/>
      <c r="Q10" s="387"/>
    </row>
    <row r="11" spans="1:17" s="216" customFormat="1" ht="21" customHeight="1">
      <c r="A11" s="209">
        <v>1</v>
      </c>
      <c r="B11" s="233" t="s">
        <v>22</v>
      </c>
      <c r="C11" s="189" t="s">
        <v>400</v>
      </c>
      <c r="D11" s="182" t="s">
        <v>59</v>
      </c>
      <c r="E11" s="190" t="s">
        <v>154</v>
      </c>
      <c r="F11" s="185" t="s">
        <v>403</v>
      </c>
      <c r="G11" s="191" t="s">
        <v>23</v>
      </c>
      <c r="H11" s="192">
        <v>1</v>
      </c>
      <c r="I11" s="192">
        <f>VLOOKUP(A11,'CPU-SERV'!A:K,11,0)</f>
        <v>19340.07</v>
      </c>
      <c r="J11" s="192" cm="1">
        <f t="array" ref="J11">TRUNC(_xlfn.IFS(F11="SERV",I11*(1+$L$5/100),F11="SERV DIF",I11*(1+$L$6/100),F11="FORN",I11*(1+$L$7/100)),2)</f>
        <v>23594.880000000001</v>
      </c>
      <c r="K11" s="186">
        <f t="shared" ref="K11" si="0">TRUNC(H11*I11,2)</f>
        <v>19340.07</v>
      </c>
      <c r="L11" s="187">
        <f>TRUNC(H11*J11,2)</f>
        <v>23594.880000000001</v>
      </c>
      <c r="M11" s="214"/>
      <c r="N11" s="215"/>
      <c r="O11" s="217"/>
      <c r="P11" s="215"/>
      <c r="Q11" s="218"/>
    </row>
    <row r="12" spans="1:17" s="216" customFormat="1" ht="21" customHeight="1">
      <c r="A12" s="209">
        <v>2</v>
      </c>
      <c r="B12" s="233" t="s">
        <v>24</v>
      </c>
      <c r="C12" s="189" t="s">
        <v>401</v>
      </c>
      <c r="D12" s="182" t="s">
        <v>59</v>
      </c>
      <c r="E12" s="190" t="s">
        <v>333</v>
      </c>
      <c r="F12" s="185" t="s">
        <v>403</v>
      </c>
      <c r="G12" s="191" t="s">
        <v>23</v>
      </c>
      <c r="H12" s="192">
        <v>1</v>
      </c>
      <c r="I12" s="192">
        <f>VLOOKUP(A12,'CPU-SERV'!A:K,11,0)</f>
        <v>96668.23</v>
      </c>
      <c r="J12" s="192" cm="1">
        <f t="array" ref="J12">TRUNC(_xlfn.IFS(F12="SERV",I12*(1+$L$5/100),F12="SERV DIF",I12*(1+$L$6/100),F12="FORN",I12*(1+$L$7/100)),2)</f>
        <v>117935.24</v>
      </c>
      <c r="K12" s="186">
        <f t="shared" ref="K12:K16" si="1">TRUNC(H12*I12,2)</f>
        <v>96668.23</v>
      </c>
      <c r="L12" s="187">
        <f t="shared" ref="L12:L16" si="2">TRUNC(H12*J12,2)</f>
        <v>117935.24</v>
      </c>
      <c r="M12" s="214"/>
      <c r="N12" s="215"/>
      <c r="O12" s="217"/>
      <c r="P12" s="215"/>
      <c r="Q12" s="218"/>
    </row>
    <row r="13" spans="1:17" s="216" customFormat="1" ht="21.75" customHeight="1">
      <c r="A13" s="209">
        <v>3</v>
      </c>
      <c r="B13" s="233" t="s">
        <v>25</v>
      </c>
      <c r="C13" s="189" t="s">
        <v>12</v>
      </c>
      <c r="D13" s="182" t="s">
        <v>59</v>
      </c>
      <c r="E13" s="193" t="s">
        <v>136</v>
      </c>
      <c r="F13" s="185" t="s">
        <v>403</v>
      </c>
      <c r="G13" s="191" t="s">
        <v>23</v>
      </c>
      <c r="H13" s="192">
        <v>1</v>
      </c>
      <c r="I13" s="192">
        <f>VLOOKUP(A13,'CPU-SERV'!A:K,11,0)</f>
        <v>13826.85</v>
      </c>
      <c r="J13" s="192" cm="1">
        <f t="array" ref="J13">TRUNC(_xlfn.IFS(F13="SERV",I13*(1+$L$5/100),F13="SERV DIF",I13*(1+$L$6/100),F13="FORN",I13*(1+$L$7/100)),2)</f>
        <v>16868.75</v>
      </c>
      <c r="K13" s="186">
        <f t="shared" si="1"/>
        <v>13826.85</v>
      </c>
      <c r="L13" s="187">
        <f t="shared" si="2"/>
        <v>16868.75</v>
      </c>
      <c r="M13" s="214"/>
      <c r="N13" s="215"/>
      <c r="O13" s="217"/>
      <c r="P13" s="215"/>
      <c r="Q13" s="218"/>
    </row>
    <row r="14" spans="1:17" s="216" customFormat="1" ht="20.25" customHeight="1">
      <c r="A14" s="209">
        <v>4</v>
      </c>
      <c r="B14" s="233" t="s">
        <v>26</v>
      </c>
      <c r="C14" s="189">
        <v>103689</v>
      </c>
      <c r="D14" s="182" t="s">
        <v>88</v>
      </c>
      <c r="E14" s="190" t="s">
        <v>27</v>
      </c>
      <c r="F14" s="185" t="s">
        <v>403</v>
      </c>
      <c r="G14" s="191" t="s">
        <v>28</v>
      </c>
      <c r="H14" s="192">
        <v>2</v>
      </c>
      <c r="I14" s="192">
        <f>VLOOKUP(A14,'CPU-SERV'!A:K,11,0)</f>
        <v>434.59</v>
      </c>
      <c r="J14" s="192" cm="1">
        <f t="array" ref="J14">TRUNC(_xlfn.IFS(F14="SERV",I14*(1+$L$5/100),F14="SERV DIF",I14*(1+$L$6/100),F14="FORN",I14*(1+$L$7/100)),2)</f>
        <v>530.19000000000005</v>
      </c>
      <c r="K14" s="186">
        <f t="shared" si="1"/>
        <v>869.18</v>
      </c>
      <c r="L14" s="187">
        <f t="shared" si="2"/>
        <v>1060.3800000000001</v>
      </c>
      <c r="M14" s="214"/>
      <c r="N14" s="215"/>
      <c r="O14" s="217"/>
      <c r="P14" s="215"/>
      <c r="Q14" s="218"/>
    </row>
    <row r="15" spans="1:17" s="224" customFormat="1" ht="54" customHeight="1">
      <c r="A15" s="219">
        <v>5</v>
      </c>
      <c r="B15" s="234" t="s">
        <v>29</v>
      </c>
      <c r="C15" s="195" t="s">
        <v>468</v>
      </c>
      <c r="D15" s="194" t="s">
        <v>402</v>
      </c>
      <c r="E15" s="196" t="s">
        <v>406</v>
      </c>
      <c r="F15" s="185" t="s">
        <v>403</v>
      </c>
      <c r="G15" s="191" t="s">
        <v>407</v>
      </c>
      <c r="H15" s="192">
        <v>8</v>
      </c>
      <c r="I15" s="192">
        <f>VLOOKUP(A15,'CPU-SERV'!A:K,11,0)</f>
        <v>4272.72</v>
      </c>
      <c r="J15" s="192" cm="1">
        <f t="array" ref="J15">TRUNC(_xlfn.IFS(F15="SERV",I15*(1+$L$5/100),F15="SERV DIF",I15*(1+$L$6/100),F15="FORN",I15*(1+$L$7/100)),2)</f>
        <v>5212.71</v>
      </c>
      <c r="K15" s="186">
        <f t="shared" si="1"/>
        <v>34181.760000000002</v>
      </c>
      <c r="L15" s="187">
        <f t="shared" si="2"/>
        <v>41701.68</v>
      </c>
      <c r="M15" s="220"/>
      <c r="N15" s="221"/>
      <c r="O15" s="222"/>
      <c r="P15" s="221"/>
      <c r="Q15" s="223"/>
    </row>
    <row r="16" spans="1:17" s="216" customFormat="1" ht="42" customHeight="1">
      <c r="A16" s="209">
        <v>6</v>
      </c>
      <c r="B16" s="233" t="s">
        <v>153</v>
      </c>
      <c r="C16" s="189">
        <v>78472</v>
      </c>
      <c r="D16" s="188" t="s">
        <v>88</v>
      </c>
      <c r="E16" s="190" t="s">
        <v>385</v>
      </c>
      <c r="F16" s="185" t="s">
        <v>403</v>
      </c>
      <c r="G16" s="191" t="s">
        <v>28</v>
      </c>
      <c r="H16" s="192">
        <v>12000</v>
      </c>
      <c r="I16" s="192">
        <f>VLOOKUP(A16,'CPU-SERV'!A:K,11,0)</f>
        <v>0.4</v>
      </c>
      <c r="J16" s="192" cm="1">
        <f t="array" ref="J16">TRUNC(_xlfn.IFS(F16="SERV",I16*(1+$L$5/100),F16="SERV DIF",I16*(1+$L$6/100),F16="FORN",I16*(1+$L$7/100)),2)</f>
        <v>0.48</v>
      </c>
      <c r="K16" s="186">
        <f t="shared" si="1"/>
        <v>4800</v>
      </c>
      <c r="L16" s="187">
        <f t="shared" si="2"/>
        <v>5760</v>
      </c>
      <c r="M16" s="214"/>
      <c r="N16" s="215"/>
      <c r="O16" s="217"/>
      <c r="P16" s="215"/>
      <c r="Q16" s="218"/>
    </row>
    <row r="17" spans="1:18" s="216" customFormat="1" ht="22.5" customHeight="1">
      <c r="A17" s="209" t="s">
        <v>13</v>
      </c>
      <c r="B17" s="232">
        <v>2</v>
      </c>
      <c r="C17" s="210"/>
      <c r="D17" s="211"/>
      <c r="E17" s="212" t="s">
        <v>135</v>
      </c>
      <c r="F17" s="210"/>
      <c r="G17" s="213"/>
      <c r="H17" s="213"/>
      <c r="I17" s="213"/>
      <c r="J17" s="213"/>
      <c r="K17" s="231">
        <f>SUM(K18:K23)</f>
        <v>491933</v>
      </c>
      <c r="L17" s="199">
        <f>SUM(L18:L23)</f>
        <v>600087</v>
      </c>
      <c r="M17" s="214"/>
      <c r="N17" s="215"/>
      <c r="O17" s="387"/>
      <c r="P17" s="387"/>
      <c r="Q17" s="387"/>
    </row>
    <row r="18" spans="1:18" s="216" customFormat="1" ht="30" customHeight="1">
      <c r="A18" s="209">
        <v>7</v>
      </c>
      <c r="B18" s="235" t="s">
        <v>30</v>
      </c>
      <c r="C18" s="197">
        <v>5502140</v>
      </c>
      <c r="D18" s="194" t="s">
        <v>402</v>
      </c>
      <c r="E18" s="183" t="s">
        <v>158</v>
      </c>
      <c r="F18" s="185" t="s">
        <v>403</v>
      </c>
      <c r="G18" s="203" t="s">
        <v>31</v>
      </c>
      <c r="H18" s="204">
        <v>1800</v>
      </c>
      <c r="I18" s="204">
        <f>VLOOKUP(A18,'CPU-SERV'!A:K,11,0)</f>
        <v>7.29</v>
      </c>
      <c r="J18" s="205" cm="1">
        <f t="array" ref="J18">TRUNC(_xlfn.IFS(F18="SERV",I18*(1+$L$5/100),F18="SERV DIF",I18*(1+$L$6/100),F18="FORN",I18*(1+$L$7/100)),2)</f>
        <v>8.89</v>
      </c>
      <c r="K18" s="186">
        <f t="shared" ref="K18:K23" si="3">TRUNC(H18*I18,2)</f>
        <v>13122</v>
      </c>
      <c r="L18" s="187">
        <f t="shared" ref="L18:L23" si="4">TRUNC(H18*J18,2)</f>
        <v>16002</v>
      </c>
      <c r="M18" s="214"/>
      <c r="N18" s="226"/>
      <c r="O18" s="217"/>
      <c r="P18" s="225"/>
      <c r="Q18" s="218"/>
    </row>
    <row r="19" spans="1:18" s="216" customFormat="1" ht="21" customHeight="1">
      <c r="A19" s="209">
        <v>9</v>
      </c>
      <c r="B19" s="235" t="s">
        <v>32</v>
      </c>
      <c r="C19" s="197">
        <v>4011209</v>
      </c>
      <c r="D19" s="194" t="s">
        <v>402</v>
      </c>
      <c r="E19" s="183" t="s">
        <v>483</v>
      </c>
      <c r="F19" s="185" t="s">
        <v>403</v>
      </c>
      <c r="G19" s="203" t="s">
        <v>28</v>
      </c>
      <c r="H19" s="204">
        <v>12000</v>
      </c>
      <c r="I19" s="204">
        <f>VLOOKUP(A19,'CPU-SERV'!A:K,11,0)</f>
        <v>1.83</v>
      </c>
      <c r="J19" s="205" cm="1">
        <f t="array" ref="J19">TRUNC(_xlfn.IFS(F19="SERV",I19*(1+$L$5/100),F19="SERV DIF",I19*(1+$L$6/100),F19="FORN",I19*(1+$L$7/100)),2)</f>
        <v>2.23</v>
      </c>
      <c r="K19" s="186">
        <f t="shared" si="3"/>
        <v>21960</v>
      </c>
      <c r="L19" s="187">
        <f t="shared" si="4"/>
        <v>26760</v>
      </c>
      <c r="M19" s="214"/>
      <c r="N19" s="215"/>
      <c r="O19" s="217"/>
      <c r="P19" s="225"/>
      <c r="Q19" s="218"/>
    </row>
    <row r="20" spans="1:18" s="216" customFormat="1" ht="42" customHeight="1">
      <c r="A20" s="209">
        <v>10</v>
      </c>
      <c r="B20" s="235" t="s">
        <v>33</v>
      </c>
      <c r="C20" s="197" t="s">
        <v>498</v>
      </c>
      <c r="D20" s="194" t="s">
        <v>402</v>
      </c>
      <c r="E20" s="183" t="s">
        <v>497</v>
      </c>
      <c r="F20" s="185" t="s">
        <v>403</v>
      </c>
      <c r="G20" s="203" t="s">
        <v>31</v>
      </c>
      <c r="H20" s="204">
        <v>1800</v>
      </c>
      <c r="I20" s="204">
        <f>VLOOKUP(A20,'CPU-SERV'!A:K,11,0)</f>
        <v>114.06</v>
      </c>
      <c r="J20" s="205" cm="1">
        <f t="array" ref="J20">TRUNC(_xlfn.IFS(F20="SERV",I20*(1+$L$5/100),F20="SERV DIF",I20*(1+$L$6/100),F20="FORN",I20*(1+$L$7/100)),2)</f>
        <v>139.15</v>
      </c>
      <c r="K20" s="186">
        <f t="shared" si="3"/>
        <v>205308</v>
      </c>
      <c r="L20" s="187">
        <f t="shared" si="4"/>
        <v>250470</v>
      </c>
      <c r="M20" s="214"/>
      <c r="N20" s="215"/>
      <c r="O20" s="217"/>
      <c r="P20" s="225"/>
      <c r="Q20" s="218"/>
    </row>
    <row r="21" spans="1:18" s="216" customFormat="1" ht="21" customHeight="1">
      <c r="A21" s="209">
        <v>12</v>
      </c>
      <c r="B21" s="235" t="s">
        <v>34</v>
      </c>
      <c r="C21" s="198">
        <v>4011352</v>
      </c>
      <c r="D21" s="194" t="s">
        <v>402</v>
      </c>
      <c r="E21" s="183" t="s">
        <v>36</v>
      </c>
      <c r="F21" s="185" t="s">
        <v>403</v>
      </c>
      <c r="G21" s="203" t="s">
        <v>28</v>
      </c>
      <c r="H21" s="204">
        <v>12000</v>
      </c>
      <c r="I21" s="204">
        <f>VLOOKUP(A21,'CPU-SERV'!A:K,11,0)</f>
        <v>0.6</v>
      </c>
      <c r="J21" s="205" cm="1">
        <f t="array" ref="J21">TRUNC(_xlfn.IFS(F21="SERV",I21*(1+$L$5/100),F21="SERV DIF",I21*(1+$L$6/100),F21="FORN",I21*(1+$L$7/100)),2)</f>
        <v>0.73</v>
      </c>
      <c r="K21" s="186">
        <f t="shared" si="3"/>
        <v>7200</v>
      </c>
      <c r="L21" s="187">
        <f t="shared" si="4"/>
        <v>8760</v>
      </c>
      <c r="M21" s="214"/>
      <c r="N21" s="226"/>
      <c r="O21" s="217"/>
      <c r="P21" s="215"/>
      <c r="Q21" s="218"/>
    </row>
    <row r="22" spans="1:18" s="216" customFormat="1" ht="21" customHeight="1">
      <c r="A22" s="209">
        <v>13</v>
      </c>
      <c r="B22" s="235" t="s">
        <v>35</v>
      </c>
      <c r="C22" s="198">
        <v>4011353</v>
      </c>
      <c r="D22" s="194" t="s">
        <v>402</v>
      </c>
      <c r="E22" s="183" t="s">
        <v>38</v>
      </c>
      <c r="F22" s="185" t="s">
        <v>403</v>
      </c>
      <c r="G22" s="203" t="s">
        <v>28</v>
      </c>
      <c r="H22" s="204">
        <v>10800</v>
      </c>
      <c r="I22" s="204">
        <f>VLOOKUP(A22,'CPU-SERV'!A:K,11,0)</f>
        <v>0.41</v>
      </c>
      <c r="J22" s="205" cm="1">
        <f t="array" ref="J22">TRUNC(_xlfn.IFS(F22="SERV",I22*(1+$L$5/100),F22="SERV DIF",I22*(1+$L$6/100),F22="FORN",I22*(1+$L$7/100)),2)</f>
        <v>0.5</v>
      </c>
      <c r="K22" s="186">
        <f t="shared" si="3"/>
        <v>4428</v>
      </c>
      <c r="L22" s="187">
        <f t="shared" si="4"/>
        <v>5400</v>
      </c>
      <c r="M22" s="214"/>
      <c r="N22" s="215"/>
      <c r="O22" s="217"/>
      <c r="P22" s="226"/>
      <c r="Q22" s="218"/>
    </row>
    <row r="23" spans="1:18" s="216" customFormat="1" ht="44.25" customHeight="1">
      <c r="A23" s="209">
        <v>14</v>
      </c>
      <c r="B23" s="235" t="s">
        <v>37</v>
      </c>
      <c r="C23" s="198">
        <v>4011463</v>
      </c>
      <c r="D23" s="194" t="s">
        <v>402</v>
      </c>
      <c r="E23" s="183" t="s">
        <v>39</v>
      </c>
      <c r="F23" s="185" t="s">
        <v>403</v>
      </c>
      <c r="G23" s="203" t="s">
        <v>57</v>
      </c>
      <c r="H23" s="204">
        <v>1300</v>
      </c>
      <c r="I23" s="204">
        <f>VLOOKUP(A23,'CPU-SERV'!A:K,11,0)</f>
        <v>184.55</v>
      </c>
      <c r="J23" s="205" cm="1">
        <f t="array" ref="J23">TRUNC(_xlfn.IFS(F23="SERV",I23*(1+$L$5/100),F23="SERV DIF",I23*(1+$L$6/100),F23="FORN",I23*(1+$L$7/100)),2)</f>
        <v>225.15</v>
      </c>
      <c r="K23" s="186">
        <f t="shared" si="3"/>
        <v>239915</v>
      </c>
      <c r="L23" s="187">
        <f t="shared" si="4"/>
        <v>292695</v>
      </c>
      <c r="M23" s="214"/>
      <c r="N23" s="215"/>
      <c r="O23" s="217"/>
      <c r="P23" s="226"/>
      <c r="Q23" s="218"/>
      <c r="R23" s="215"/>
    </row>
    <row r="24" spans="1:18" s="216" customFormat="1" ht="22.5" customHeight="1">
      <c r="A24" s="209" t="s">
        <v>14</v>
      </c>
      <c r="B24" s="232">
        <v>3</v>
      </c>
      <c r="C24" s="210"/>
      <c r="D24" s="211"/>
      <c r="E24" s="212" t="s">
        <v>40</v>
      </c>
      <c r="F24" s="210"/>
      <c r="G24" s="213"/>
      <c r="H24" s="213"/>
      <c r="I24" s="213"/>
      <c r="J24" s="213"/>
      <c r="K24" s="231">
        <f>SUM(K25:K29)</f>
        <v>294446</v>
      </c>
      <c r="L24" s="199">
        <f>SUM(L25:L29)</f>
        <v>355698</v>
      </c>
      <c r="M24" s="214"/>
      <c r="N24" s="215"/>
      <c r="O24" s="387"/>
      <c r="P24" s="387"/>
      <c r="Q24" s="387"/>
    </row>
    <row r="25" spans="1:18" s="216" customFormat="1" ht="21" customHeight="1">
      <c r="A25" s="209">
        <v>15</v>
      </c>
      <c r="B25" s="235" t="s">
        <v>41</v>
      </c>
      <c r="C25" s="198">
        <v>5915321</v>
      </c>
      <c r="D25" s="194" t="s">
        <v>402</v>
      </c>
      <c r="E25" s="183" t="s">
        <v>379</v>
      </c>
      <c r="F25" s="185" t="s">
        <v>403</v>
      </c>
      <c r="G25" s="203" t="s">
        <v>45</v>
      </c>
      <c r="H25" s="204">
        <v>260000</v>
      </c>
      <c r="I25" s="204">
        <f>VLOOKUP(A25,'CPU-SERV'!A:K,11,0)</f>
        <v>0.68</v>
      </c>
      <c r="J25" s="205" cm="1">
        <f t="array" ref="J25">TRUNC(_xlfn.IFS(F25="SERV",I25*(1+$L$5/100),F25="SERV DIF",I25*(1+$L$6/100),F25="FORN",I25*(1+$L$7/100)),2)</f>
        <v>0.82</v>
      </c>
      <c r="K25" s="186">
        <f t="shared" ref="K25:K29" si="5">TRUNC(H25*I25,2)</f>
        <v>176800</v>
      </c>
      <c r="L25" s="187">
        <f t="shared" ref="L25:L29" si="6">TRUNC(H25*J25,2)</f>
        <v>213200</v>
      </c>
      <c r="M25" s="214"/>
      <c r="N25" s="215"/>
      <c r="O25" s="217"/>
      <c r="P25" s="227"/>
      <c r="Q25" s="218"/>
    </row>
    <row r="26" spans="1:18" s="216" customFormat="1" ht="30" customHeight="1">
      <c r="A26" s="209">
        <v>16</v>
      </c>
      <c r="B26" s="235" t="s">
        <v>43</v>
      </c>
      <c r="C26" s="198">
        <v>5915320</v>
      </c>
      <c r="D26" s="194" t="s">
        <v>402</v>
      </c>
      <c r="E26" s="183" t="s">
        <v>378</v>
      </c>
      <c r="F26" s="185" t="s">
        <v>403</v>
      </c>
      <c r="G26" s="203" t="s">
        <v>45</v>
      </c>
      <c r="H26" s="204">
        <v>3200</v>
      </c>
      <c r="I26" s="204">
        <f>VLOOKUP(A26,'CPU-SERV'!A:K,11,0)</f>
        <v>0.74</v>
      </c>
      <c r="J26" s="205" cm="1">
        <f t="array" ref="J26">TRUNC(_xlfn.IFS(F26="SERV",I26*(1+$L$5/100),F26="SERV DIF",I26*(1+$L$6/100),F26="FORN",I26*(1+$L$7/100)),2)</f>
        <v>0.9</v>
      </c>
      <c r="K26" s="186">
        <f t="shared" si="5"/>
        <v>2368</v>
      </c>
      <c r="L26" s="187">
        <f t="shared" si="6"/>
        <v>2880</v>
      </c>
      <c r="M26" s="214"/>
      <c r="N26" s="215"/>
      <c r="O26" s="217"/>
      <c r="P26" s="227"/>
      <c r="Q26" s="218"/>
    </row>
    <row r="27" spans="1:18" s="216" customFormat="1" ht="21" customHeight="1">
      <c r="A27" s="209">
        <v>17</v>
      </c>
      <c r="B27" s="235" t="s">
        <v>112</v>
      </c>
      <c r="C27" s="198">
        <v>5914434</v>
      </c>
      <c r="D27" s="194" t="s">
        <v>402</v>
      </c>
      <c r="E27" s="183" t="s">
        <v>44</v>
      </c>
      <c r="F27" s="185" t="s">
        <v>403</v>
      </c>
      <c r="G27" s="203" t="s">
        <v>45</v>
      </c>
      <c r="H27" s="204">
        <v>900</v>
      </c>
      <c r="I27" s="204">
        <f>VLOOKUP(A27,'CPU-SERV'!A:K,11,0)</f>
        <v>0.84</v>
      </c>
      <c r="J27" s="205" cm="1">
        <f t="array" ref="J27">TRUNC(_xlfn.IFS(F27="SERV",I27*(1+$L$5/100),F27="SERV DIF",I27*(1+$L$6/100),F27="FORN",I27*(1+$L$7/100)),2)</f>
        <v>1.02</v>
      </c>
      <c r="K27" s="186">
        <f t="shared" si="5"/>
        <v>756</v>
      </c>
      <c r="L27" s="187">
        <f t="shared" si="6"/>
        <v>918</v>
      </c>
      <c r="M27" s="214"/>
      <c r="N27" s="215"/>
      <c r="O27" s="217"/>
      <c r="P27" s="215"/>
      <c r="Q27" s="218"/>
    </row>
    <row r="28" spans="1:18" s="216" customFormat="1" ht="30" customHeight="1">
      <c r="A28" s="209">
        <v>18</v>
      </c>
      <c r="B28" s="235" t="s">
        <v>373</v>
      </c>
      <c r="C28" s="198">
        <v>5914612</v>
      </c>
      <c r="D28" s="194" t="s">
        <v>402</v>
      </c>
      <c r="E28" s="183" t="s">
        <v>471</v>
      </c>
      <c r="F28" s="185" t="s">
        <v>403</v>
      </c>
      <c r="G28" s="203" t="s">
        <v>45</v>
      </c>
      <c r="H28" s="204">
        <v>127000</v>
      </c>
      <c r="I28" s="204">
        <f>VLOOKUP(A28,'CPU-SERV'!A:K,11,0)</f>
        <v>0.9</v>
      </c>
      <c r="J28" s="205" cm="1">
        <f t="array" ref="J28">TRUNC(_xlfn.IFS(F28="SERV",I28*(1+$L$5/100),F28="SERV DIF",I28*(1+$L$6/100),F28="FORN",I28*(1+$L$7/100)),2)</f>
        <v>1.0900000000000001</v>
      </c>
      <c r="K28" s="186">
        <f t="shared" si="5"/>
        <v>114300</v>
      </c>
      <c r="L28" s="187">
        <f t="shared" si="6"/>
        <v>138430</v>
      </c>
      <c r="M28" s="214"/>
      <c r="N28" s="215"/>
      <c r="O28" s="217"/>
      <c r="P28" s="227"/>
      <c r="Q28" s="218"/>
    </row>
    <row r="29" spans="1:18" s="216" customFormat="1" ht="30" customHeight="1">
      <c r="A29" s="209">
        <v>20</v>
      </c>
      <c r="B29" s="235" t="s">
        <v>377</v>
      </c>
      <c r="C29" s="198">
        <v>5914622</v>
      </c>
      <c r="D29" s="194" t="s">
        <v>402</v>
      </c>
      <c r="E29" s="183" t="s">
        <v>380</v>
      </c>
      <c r="F29" s="185" t="s">
        <v>403</v>
      </c>
      <c r="G29" s="203" t="s">
        <v>45</v>
      </c>
      <c r="H29" s="204">
        <v>100</v>
      </c>
      <c r="I29" s="204">
        <f>VLOOKUP(A29,'CPU-SERV'!A:K,11,0)</f>
        <v>2.2200000000000002</v>
      </c>
      <c r="J29" s="205" cm="1">
        <f t="array" ref="J29">TRUNC(_xlfn.IFS(F29="SERV",I29*(1+$L$5/100),F29="SERV DIF",I29*(1+$L$6/100),F29="FORN",I29*(1+$L$7/100)),2)</f>
        <v>2.7</v>
      </c>
      <c r="K29" s="186">
        <f t="shared" si="5"/>
        <v>222</v>
      </c>
      <c r="L29" s="187">
        <f t="shared" si="6"/>
        <v>270</v>
      </c>
      <c r="M29" s="214"/>
      <c r="N29" s="215"/>
      <c r="O29" s="217"/>
      <c r="P29" s="215"/>
      <c r="Q29" s="218"/>
    </row>
    <row r="30" spans="1:18" s="216" customFormat="1" ht="22.5" customHeight="1">
      <c r="A30" s="209" t="s">
        <v>15</v>
      </c>
      <c r="B30" s="232">
        <v>4</v>
      </c>
      <c r="C30" s="210"/>
      <c r="D30" s="211"/>
      <c r="E30" s="212" t="s">
        <v>48</v>
      </c>
      <c r="F30" s="210"/>
      <c r="G30" s="213"/>
      <c r="H30" s="213"/>
      <c r="I30" s="213"/>
      <c r="J30" s="213"/>
      <c r="K30" s="231">
        <f>SUM(K31:K38)</f>
        <v>173597.90000000002</v>
      </c>
      <c r="L30" s="199">
        <f>SUM(L31:L38)</f>
        <v>211752.3</v>
      </c>
      <c r="M30" s="214"/>
      <c r="N30" s="215"/>
      <c r="O30" s="387"/>
      <c r="P30" s="387"/>
      <c r="Q30" s="387"/>
    </row>
    <row r="31" spans="1:18" s="216" customFormat="1" ht="42" customHeight="1">
      <c r="A31" s="209">
        <v>21</v>
      </c>
      <c r="B31" s="235" t="s">
        <v>46</v>
      </c>
      <c r="C31" s="197">
        <v>94273</v>
      </c>
      <c r="D31" s="182" t="s">
        <v>88</v>
      </c>
      <c r="E31" s="183" t="s">
        <v>382</v>
      </c>
      <c r="F31" s="185" t="s">
        <v>403</v>
      </c>
      <c r="G31" s="203" t="s">
        <v>50</v>
      </c>
      <c r="H31" s="204">
        <v>2800</v>
      </c>
      <c r="I31" s="204">
        <f>VLOOKUP(A31,'CPU-SERV'!A:K,11,0)</f>
        <v>35.08</v>
      </c>
      <c r="J31" s="205" cm="1">
        <f t="array" ref="J31">TRUNC(_xlfn.IFS(F31="SERV",I31*(1+$L$5/100),F31="SERV DIF",I31*(1+$L$6/100),F31="FORN",I31*(1+$L$7/100)),2)</f>
        <v>42.79</v>
      </c>
      <c r="K31" s="186">
        <f t="shared" ref="K31:K38" si="7">TRUNC(H31*I31,2)</f>
        <v>98224</v>
      </c>
      <c r="L31" s="187">
        <f t="shared" ref="L31:L38" si="8">TRUNC(H31*J31,2)</f>
        <v>119812</v>
      </c>
      <c r="M31" s="214"/>
      <c r="N31" s="215"/>
      <c r="O31" s="217"/>
      <c r="P31" s="225"/>
      <c r="Q31" s="218"/>
    </row>
    <row r="32" spans="1:18" s="216" customFormat="1" ht="30" customHeight="1">
      <c r="A32" s="209">
        <v>23</v>
      </c>
      <c r="B32" s="235" t="s">
        <v>47</v>
      </c>
      <c r="C32" s="197" t="s">
        <v>386</v>
      </c>
      <c r="D32" s="182" t="s">
        <v>88</v>
      </c>
      <c r="E32" s="183" t="s">
        <v>383</v>
      </c>
      <c r="F32" s="185" t="s">
        <v>403</v>
      </c>
      <c r="G32" s="203" t="s">
        <v>50</v>
      </c>
      <c r="H32" s="204">
        <v>1500</v>
      </c>
      <c r="I32" s="204">
        <f>VLOOKUP(A32,'CPU-SERV'!A:K,11,0)</f>
        <v>23.95</v>
      </c>
      <c r="J32" s="205" cm="1">
        <f t="array" ref="J32">TRUNC(_xlfn.IFS(F32="SERV",I32*(1+$L$5/100),F32="SERV DIF",I32*(1+$L$6/100),F32="FORN",I32*(1+$L$7/100)),2)</f>
        <v>29.21</v>
      </c>
      <c r="K32" s="186">
        <f t="shared" si="7"/>
        <v>35925</v>
      </c>
      <c r="L32" s="187">
        <f t="shared" si="8"/>
        <v>43815</v>
      </c>
      <c r="M32" s="214"/>
      <c r="N32" s="215"/>
      <c r="O32" s="217"/>
      <c r="P32" s="227"/>
      <c r="Q32" s="218"/>
    </row>
    <row r="33" spans="1:18" s="216" customFormat="1" ht="30" customHeight="1">
      <c r="A33" s="209">
        <v>24</v>
      </c>
      <c r="B33" s="235" t="s">
        <v>374</v>
      </c>
      <c r="C33" s="197">
        <v>2003103</v>
      </c>
      <c r="D33" s="182" t="s">
        <v>402</v>
      </c>
      <c r="E33" s="183" t="s">
        <v>491</v>
      </c>
      <c r="F33" s="185" t="s">
        <v>403</v>
      </c>
      <c r="G33" s="203" t="s">
        <v>54</v>
      </c>
      <c r="H33" s="204">
        <v>10</v>
      </c>
      <c r="I33" s="204">
        <f>VLOOKUP(A33,'CPU-SERV'!A:K,11,0)</f>
        <v>199.87</v>
      </c>
      <c r="J33" s="205" cm="1">
        <f t="array" ref="J33">TRUNC(_xlfn.IFS(F33="SERV",I33*(1+$L$5/100),F33="SERV DIF",I33*(1+$L$6/100),F33="FORN",I33*(1+$L$7/100)),2)</f>
        <v>243.84</v>
      </c>
      <c r="K33" s="186">
        <f t="shared" ref="K33:K35" si="9">TRUNC(H33*I33,2)</f>
        <v>1998.7</v>
      </c>
      <c r="L33" s="187">
        <f t="shared" ref="L33:L35" si="10">TRUNC(H33*J33,2)</f>
        <v>2438.4</v>
      </c>
      <c r="M33" s="214"/>
      <c r="N33" s="215"/>
      <c r="O33" s="217"/>
      <c r="P33" s="227"/>
      <c r="Q33" s="218"/>
    </row>
    <row r="34" spans="1:18" s="216" customFormat="1" ht="30" customHeight="1">
      <c r="A34" s="209">
        <v>25</v>
      </c>
      <c r="B34" s="235" t="s">
        <v>375</v>
      </c>
      <c r="C34" s="197">
        <v>2003389</v>
      </c>
      <c r="D34" s="182" t="s">
        <v>402</v>
      </c>
      <c r="E34" s="183" t="s">
        <v>490</v>
      </c>
      <c r="F34" s="185" t="s">
        <v>403</v>
      </c>
      <c r="G34" s="203" t="s">
        <v>50</v>
      </c>
      <c r="H34" s="204">
        <v>40</v>
      </c>
      <c r="I34" s="204">
        <f>VLOOKUP(A34,'CPU-SERV'!A:K,11,0)</f>
        <v>237.88</v>
      </c>
      <c r="J34" s="205" cm="1">
        <f t="array" ref="J34">TRUNC(_xlfn.IFS(F34="SERV",I34*(1+$L$5/100),F34="SERV DIF",I34*(1+$L$6/100),F34="FORN",I34*(1+$L$7/100)),2)</f>
        <v>290.20999999999998</v>
      </c>
      <c r="K34" s="186">
        <f t="shared" si="9"/>
        <v>9515.2000000000007</v>
      </c>
      <c r="L34" s="187">
        <f t="shared" si="10"/>
        <v>11608.4</v>
      </c>
      <c r="M34" s="214"/>
      <c r="N34" s="215"/>
      <c r="O34" s="217"/>
      <c r="P34" s="227"/>
      <c r="Q34" s="218"/>
    </row>
    <row r="35" spans="1:18" s="216" customFormat="1" ht="30" customHeight="1">
      <c r="A35" s="209">
        <v>26</v>
      </c>
      <c r="B35" s="235" t="s">
        <v>376</v>
      </c>
      <c r="C35" s="197">
        <v>2003453</v>
      </c>
      <c r="D35" s="182" t="s">
        <v>402</v>
      </c>
      <c r="E35" s="183" t="s">
        <v>492</v>
      </c>
      <c r="F35" s="185" t="s">
        <v>403</v>
      </c>
      <c r="G35" s="203" t="s">
        <v>54</v>
      </c>
      <c r="H35" s="204">
        <v>10</v>
      </c>
      <c r="I35" s="204">
        <f>VLOOKUP(A35,'CPU-SERV'!A:K,11,0)</f>
        <v>988.75</v>
      </c>
      <c r="J35" s="205" cm="1">
        <f t="array" ref="J35">TRUNC(_xlfn.IFS(F35="SERV",I35*(1+$L$5/100),F35="SERV DIF",I35*(1+$L$6/100),F35="FORN",I35*(1+$L$7/100)),2)</f>
        <v>1206.27</v>
      </c>
      <c r="K35" s="186">
        <f t="shared" si="9"/>
        <v>9887.5</v>
      </c>
      <c r="L35" s="187">
        <f t="shared" si="10"/>
        <v>12062.7</v>
      </c>
      <c r="M35" s="214"/>
      <c r="N35" s="215"/>
      <c r="O35" s="217"/>
      <c r="P35" s="227"/>
      <c r="Q35" s="218"/>
    </row>
    <row r="36" spans="1:18" s="224" customFormat="1" ht="30" customHeight="1">
      <c r="A36" s="219">
        <v>46</v>
      </c>
      <c r="B36" s="236" t="s">
        <v>493</v>
      </c>
      <c r="C36" s="197" t="s">
        <v>487</v>
      </c>
      <c r="D36" s="194" t="s">
        <v>402</v>
      </c>
      <c r="E36" s="184" t="s">
        <v>157</v>
      </c>
      <c r="F36" s="185" t="s">
        <v>403</v>
      </c>
      <c r="G36" s="203" t="s">
        <v>54</v>
      </c>
      <c r="H36" s="204">
        <v>10</v>
      </c>
      <c r="I36" s="204">
        <f>VLOOKUP(A36,'CPU-SERV'!A:K,11,0)</f>
        <v>526.51</v>
      </c>
      <c r="J36" s="205" cm="1">
        <f t="array" ref="J36">TRUNC(_xlfn.IFS(F36="SERV",I36*(1+$L$5/100),F36="SERV DIF",I36*(1+$L$6/100),F36="FORN",I36*(1+$L$7/100)),2)</f>
        <v>642.34</v>
      </c>
      <c r="K36" s="186">
        <f t="shared" si="7"/>
        <v>5265.1</v>
      </c>
      <c r="L36" s="187">
        <f t="shared" si="8"/>
        <v>6423.4</v>
      </c>
      <c r="M36" s="220"/>
      <c r="N36" s="221"/>
      <c r="O36" s="217"/>
      <c r="P36" s="221"/>
      <c r="Q36" s="218"/>
    </row>
    <row r="37" spans="1:18" s="216" customFormat="1" ht="42" customHeight="1">
      <c r="A37" s="209">
        <v>49</v>
      </c>
      <c r="B37" s="235" t="s">
        <v>494</v>
      </c>
      <c r="C37" s="198">
        <v>5213401</v>
      </c>
      <c r="D37" s="194" t="s">
        <v>402</v>
      </c>
      <c r="E37" s="183" t="s">
        <v>134</v>
      </c>
      <c r="F37" s="185" t="s">
        <v>403</v>
      </c>
      <c r="G37" s="203" t="s">
        <v>28</v>
      </c>
      <c r="H37" s="204">
        <v>400</v>
      </c>
      <c r="I37" s="204">
        <f>VLOOKUP(A37,'CPU-SERV'!A:K,11,0)</f>
        <v>27.66</v>
      </c>
      <c r="J37" s="205" cm="1">
        <f t="array" ref="J37">TRUNC(_xlfn.IFS(F37="SERV",I37*(1+$L$5/100),F37="SERV DIF",I37*(1+$L$6/100),F37="FORN",I37*(1+$L$7/100)),2)</f>
        <v>33.74</v>
      </c>
      <c r="K37" s="186">
        <f t="shared" si="7"/>
        <v>11064</v>
      </c>
      <c r="L37" s="187">
        <f t="shared" si="8"/>
        <v>13496</v>
      </c>
      <c r="M37" s="214"/>
      <c r="N37" s="215"/>
      <c r="O37" s="217"/>
      <c r="P37" s="215"/>
      <c r="Q37" s="218"/>
      <c r="R37" s="215"/>
    </row>
    <row r="38" spans="1:18" s="224" customFormat="1" ht="30" customHeight="1">
      <c r="A38" s="219">
        <v>51</v>
      </c>
      <c r="B38" s="236" t="s">
        <v>495</v>
      </c>
      <c r="C38" s="197">
        <v>5213405</v>
      </c>
      <c r="D38" s="194" t="s">
        <v>402</v>
      </c>
      <c r="E38" s="184" t="s">
        <v>155</v>
      </c>
      <c r="F38" s="185" t="s">
        <v>403</v>
      </c>
      <c r="G38" s="203" t="s">
        <v>28</v>
      </c>
      <c r="H38" s="204">
        <v>40</v>
      </c>
      <c r="I38" s="204">
        <f>VLOOKUP(A38,'CPU-SERV'!A:K,11,0)</f>
        <v>42.96</v>
      </c>
      <c r="J38" s="205" cm="1">
        <f t="array" ref="J38">TRUNC(_xlfn.IFS(F38="SERV",I38*(1+$L$5/100),F38="SERV DIF",I38*(1+$L$6/100),F38="FORN",I38*(1+$L$7/100)),2)</f>
        <v>52.41</v>
      </c>
      <c r="K38" s="186">
        <f t="shared" si="7"/>
        <v>1718.4</v>
      </c>
      <c r="L38" s="187">
        <f t="shared" si="8"/>
        <v>2096.4</v>
      </c>
      <c r="M38" s="220"/>
      <c r="N38" s="221"/>
      <c r="O38" s="217"/>
      <c r="P38" s="221"/>
      <c r="Q38" s="218"/>
    </row>
    <row r="39" spans="1:18" s="216" customFormat="1" ht="22.5" customHeight="1">
      <c r="A39" s="209" t="s">
        <v>16</v>
      </c>
      <c r="B39" s="232">
        <v>5</v>
      </c>
      <c r="C39" s="210"/>
      <c r="D39" s="211"/>
      <c r="E39" s="212" t="s">
        <v>55</v>
      </c>
      <c r="F39" s="210"/>
      <c r="G39" s="213"/>
      <c r="H39" s="213"/>
      <c r="I39" s="213"/>
      <c r="J39" s="213"/>
      <c r="K39" s="231">
        <f>SUM(K40:K45)</f>
        <v>500471.79000000004</v>
      </c>
      <c r="L39" s="199">
        <f>SUM(L40:L45)</f>
        <v>575541.78</v>
      </c>
      <c r="M39" s="214"/>
      <c r="N39" s="215"/>
      <c r="O39" s="387"/>
      <c r="P39" s="387"/>
      <c r="Q39" s="387"/>
    </row>
    <row r="40" spans="1:18" s="224" customFormat="1" ht="30" customHeight="1">
      <c r="A40" s="219" t="s">
        <v>349</v>
      </c>
      <c r="B40" s="236" t="s">
        <v>49</v>
      </c>
      <c r="C40" s="197" t="s">
        <v>469</v>
      </c>
      <c r="D40" s="182" t="s">
        <v>59</v>
      </c>
      <c r="E40" s="184" t="s">
        <v>56</v>
      </c>
      <c r="F40" s="185" t="s">
        <v>404</v>
      </c>
      <c r="G40" s="201" t="s">
        <v>57</v>
      </c>
      <c r="H40" s="202">
        <v>15.5</v>
      </c>
      <c r="I40" s="202">
        <f>VLOOKUP(A40,'CPU-FORNEC'!A:J,9,0)</f>
        <v>3138.07</v>
      </c>
      <c r="J40" s="205" cm="1">
        <f t="array" ref="J40">TRUNC(_xlfn.IFS(F40="SERV",I40*(1+$L$5/100),F40="SERV DIF",I40*(1+$L$6/100),F40="FORN",I40*(1+$L$7/100)),2)</f>
        <v>3608.78</v>
      </c>
      <c r="K40" s="186">
        <f t="shared" ref="K40:K45" si="11">TRUNC(H40*I40,2)</f>
        <v>48640.08</v>
      </c>
      <c r="L40" s="187">
        <f t="shared" ref="L40:L45" si="12">TRUNC(H40*J40,2)</f>
        <v>55936.09</v>
      </c>
      <c r="M40" s="220"/>
      <c r="N40" s="221"/>
      <c r="O40" s="217"/>
      <c r="P40" s="221"/>
      <c r="Q40" s="218"/>
    </row>
    <row r="41" spans="1:18" s="224" customFormat="1" ht="25.5" customHeight="1">
      <c r="A41" s="219" t="s">
        <v>350</v>
      </c>
      <c r="B41" s="236" t="s">
        <v>156</v>
      </c>
      <c r="C41" s="197" t="s">
        <v>470</v>
      </c>
      <c r="D41" s="182" t="s">
        <v>59</v>
      </c>
      <c r="E41" s="184" t="s">
        <v>141</v>
      </c>
      <c r="F41" s="185" t="s">
        <v>405</v>
      </c>
      <c r="G41" s="201" t="s">
        <v>57</v>
      </c>
      <c r="H41" s="202">
        <v>15.5</v>
      </c>
      <c r="I41" s="202">
        <f>VLOOKUP(A41,'CPU-FORNEC'!A:J,9,0)</f>
        <v>550.87</v>
      </c>
      <c r="J41" s="205" cm="1">
        <f t="array" ref="J41">TRUNC(_xlfn.IFS(F41="SERV",I41*(1+$L$5/100),F41="SERV DIF",I41*(1+$L$6/100),F41="FORN",I41*(1+$L$7/100)),2)</f>
        <v>633.5</v>
      </c>
      <c r="K41" s="186">
        <f t="shared" si="11"/>
        <v>8538.48</v>
      </c>
      <c r="L41" s="187">
        <f t="shared" si="12"/>
        <v>9819.25</v>
      </c>
      <c r="M41" s="220"/>
      <c r="N41" s="221"/>
      <c r="O41" s="217"/>
      <c r="P41" s="221"/>
      <c r="Q41" s="218"/>
    </row>
    <row r="42" spans="1:18" s="224" customFormat="1" ht="25.5" customHeight="1">
      <c r="A42" s="219" t="s">
        <v>351</v>
      </c>
      <c r="B42" s="236" t="s">
        <v>51</v>
      </c>
      <c r="C42" s="197" t="s">
        <v>17</v>
      </c>
      <c r="D42" s="182" t="s">
        <v>59</v>
      </c>
      <c r="E42" s="184" t="s">
        <v>58</v>
      </c>
      <c r="F42" s="185" t="s">
        <v>404</v>
      </c>
      <c r="G42" s="201" t="s">
        <v>57</v>
      </c>
      <c r="H42" s="202">
        <v>4.8</v>
      </c>
      <c r="I42" s="202">
        <f>VLOOKUP(A42,'CPU-FORNEC'!A:J,9,0)</f>
        <v>3714.78</v>
      </c>
      <c r="J42" s="205" cm="1">
        <f t="array" ref="J42">TRUNC(_xlfn.IFS(F42="SERV",I42*(1+$L$5/100),F42="SERV DIF",I42*(1+$L$6/100),F42="FORN",I42*(1+$L$7/100)),2)</f>
        <v>4271.99</v>
      </c>
      <c r="K42" s="186">
        <f t="shared" si="11"/>
        <v>17830.939999999999</v>
      </c>
      <c r="L42" s="187">
        <f t="shared" si="12"/>
        <v>20505.55</v>
      </c>
      <c r="M42" s="220"/>
      <c r="N42" s="221"/>
      <c r="O42" s="217"/>
      <c r="P42" s="221"/>
      <c r="Q42" s="218"/>
    </row>
    <row r="43" spans="1:18" s="224" customFormat="1" ht="25.5" customHeight="1">
      <c r="A43" s="219" t="s">
        <v>352</v>
      </c>
      <c r="B43" s="236" t="s">
        <v>52</v>
      </c>
      <c r="C43" s="197" t="s">
        <v>18</v>
      </c>
      <c r="D43" s="182" t="s">
        <v>59</v>
      </c>
      <c r="E43" s="184" t="s">
        <v>142</v>
      </c>
      <c r="F43" s="185" t="s">
        <v>405</v>
      </c>
      <c r="G43" s="201" t="s">
        <v>57</v>
      </c>
      <c r="H43" s="202">
        <v>4.8</v>
      </c>
      <c r="I43" s="202">
        <f>VLOOKUP(A43,'CPU-FORNEC'!A:J,9,0)</f>
        <v>556.54</v>
      </c>
      <c r="J43" s="205" cm="1">
        <f t="array" ref="J43">TRUNC(_xlfn.IFS(F43="SERV",I43*(1+$L$5/100),F43="SERV DIF",I43*(1+$L$6/100),F43="FORN",I43*(1+$L$7/100)),2)</f>
        <v>640.02</v>
      </c>
      <c r="K43" s="186">
        <f t="shared" si="11"/>
        <v>2671.39</v>
      </c>
      <c r="L43" s="187">
        <f t="shared" si="12"/>
        <v>3072.09</v>
      </c>
      <c r="M43" s="220"/>
      <c r="N43" s="221"/>
      <c r="O43" s="217"/>
      <c r="P43" s="221"/>
      <c r="Q43" s="218"/>
    </row>
    <row r="44" spans="1:18" s="224" customFormat="1" ht="30" customHeight="1">
      <c r="A44" s="219" t="s">
        <v>353</v>
      </c>
      <c r="B44" s="236" t="s">
        <v>53</v>
      </c>
      <c r="C44" s="197" t="s">
        <v>19</v>
      </c>
      <c r="D44" s="182" t="s">
        <v>59</v>
      </c>
      <c r="E44" s="184" t="s">
        <v>143</v>
      </c>
      <c r="F44" s="185" t="s">
        <v>404</v>
      </c>
      <c r="G44" s="201" t="s">
        <v>57</v>
      </c>
      <c r="H44" s="202">
        <v>70</v>
      </c>
      <c r="I44" s="202">
        <f>VLOOKUP(A44,'CPU-FORNEC'!A:J,9,0)</f>
        <v>5624.62</v>
      </c>
      <c r="J44" s="205" cm="1">
        <f t="array" ref="J44">TRUNC(_xlfn.IFS(F44="SERV",I44*(1+$L$5/100),F44="SERV DIF",I44*(1+$L$6/100),F44="FORN",I44*(1+$L$7/100)),2)</f>
        <v>6468.31</v>
      </c>
      <c r="K44" s="186">
        <f t="shared" si="11"/>
        <v>393723.4</v>
      </c>
      <c r="L44" s="187">
        <f t="shared" si="12"/>
        <v>452781.7</v>
      </c>
      <c r="M44" s="220"/>
      <c r="N44" s="221"/>
      <c r="O44" s="217"/>
      <c r="P44" s="221"/>
      <c r="Q44" s="218"/>
    </row>
    <row r="45" spans="1:18" s="224" customFormat="1" ht="25.5" customHeight="1">
      <c r="A45" s="219" t="s">
        <v>354</v>
      </c>
      <c r="B45" s="236" t="s">
        <v>137</v>
      </c>
      <c r="C45" s="197" t="s">
        <v>145</v>
      </c>
      <c r="D45" s="182" t="s">
        <v>59</v>
      </c>
      <c r="E45" s="184" t="s">
        <v>144</v>
      </c>
      <c r="F45" s="185" t="s">
        <v>405</v>
      </c>
      <c r="G45" s="201" t="s">
        <v>57</v>
      </c>
      <c r="H45" s="202">
        <v>70</v>
      </c>
      <c r="I45" s="202">
        <f>VLOOKUP(A45,'CPU-FORNEC'!A:J,9,0)</f>
        <v>415.25</v>
      </c>
      <c r="J45" s="205" cm="1">
        <f t="array" ref="J45">TRUNC(_xlfn.IFS(F45="SERV",I45*(1+$L$5/100),F45="SERV DIF",I45*(1+$L$6/100),F45="FORN",I45*(1+$L$7/100)),2)</f>
        <v>477.53</v>
      </c>
      <c r="K45" s="186">
        <f t="shared" si="11"/>
        <v>29067.5</v>
      </c>
      <c r="L45" s="187">
        <f t="shared" si="12"/>
        <v>33427.1</v>
      </c>
      <c r="M45" s="220"/>
      <c r="N45" s="221"/>
      <c r="O45" s="217"/>
      <c r="P45" s="221"/>
      <c r="Q45" s="218"/>
    </row>
    <row r="46" spans="1:18" s="230" customFormat="1" ht="27.95" customHeight="1" thickBot="1">
      <c r="A46" s="228"/>
      <c r="B46" s="389" t="s">
        <v>20</v>
      </c>
      <c r="C46" s="390"/>
      <c r="D46" s="390"/>
      <c r="E46" s="390"/>
      <c r="F46" s="200"/>
      <c r="G46" s="200"/>
      <c r="H46" s="200"/>
      <c r="I46" s="200"/>
      <c r="J46" s="200"/>
      <c r="K46" s="255">
        <f>SUM(K10,K17,K24,K30,K39)</f>
        <v>1630134.78</v>
      </c>
      <c r="L46" s="256">
        <f>SUM(L10,L17,L24,L30,L39)-0.01</f>
        <v>1950000</v>
      </c>
      <c r="M46" s="229"/>
      <c r="N46" s="207"/>
      <c r="O46" s="547"/>
      <c r="P46" s="207"/>
      <c r="Q46" s="207"/>
    </row>
    <row r="47" spans="1:18" s="4" customFormat="1" ht="12.75">
      <c r="A47" s="19"/>
      <c r="B47" s="20"/>
      <c r="C47" s="20"/>
      <c r="D47" s="20"/>
      <c r="E47" s="21"/>
      <c r="F47" s="20"/>
      <c r="G47" s="20"/>
      <c r="H47" s="22"/>
      <c r="I47" s="22"/>
      <c r="J47" s="22"/>
      <c r="K47" s="22"/>
      <c r="L47" s="22"/>
      <c r="M47" s="6"/>
      <c r="N47" s="6"/>
      <c r="O47" s="548"/>
      <c r="P47" s="6"/>
      <c r="Q47" s="6"/>
    </row>
    <row r="48" spans="1:18" s="4" customFormat="1" ht="21" customHeight="1">
      <c r="A48" s="19"/>
      <c r="B48" s="20"/>
      <c r="C48" s="20"/>
      <c r="D48" s="20"/>
      <c r="E48" s="21"/>
      <c r="F48" s="20"/>
      <c r="G48" s="20"/>
      <c r="H48" s="22"/>
      <c r="I48" s="22"/>
      <c r="J48" s="22"/>
      <c r="K48" s="22"/>
      <c r="L48" s="22"/>
      <c r="M48" s="168"/>
      <c r="N48" s="6"/>
      <c r="O48" s="549"/>
      <c r="P48" s="6"/>
      <c r="Q48" s="6"/>
    </row>
    <row r="49" spans="1:17" s="4" customFormat="1" ht="21" customHeight="1">
      <c r="A49" s="19"/>
      <c r="B49" s="20"/>
      <c r="C49" s="20"/>
      <c r="D49" s="20"/>
      <c r="E49" s="21"/>
      <c r="F49" s="20"/>
      <c r="G49" s="20"/>
      <c r="H49" s="22"/>
      <c r="I49" s="22"/>
      <c r="J49" s="22"/>
      <c r="K49" s="22"/>
      <c r="L49" s="22"/>
      <c r="M49" s="18"/>
      <c r="N49" s="6"/>
      <c r="O49" s="169"/>
      <c r="P49" s="6"/>
      <c r="Q49" s="6"/>
    </row>
    <row r="50" spans="1:17" s="4" customFormat="1" ht="12.75">
      <c r="A50" s="19"/>
      <c r="B50" s="2"/>
      <c r="C50" s="2"/>
      <c r="D50" s="2"/>
      <c r="E50" s="3"/>
      <c r="F50" s="2"/>
      <c r="H50" s="5"/>
      <c r="I50" s="5"/>
      <c r="J50" s="5"/>
      <c r="K50" s="5"/>
      <c r="L50" s="5"/>
      <c r="M50" s="6"/>
      <c r="N50" s="6"/>
      <c r="O50" s="6"/>
      <c r="P50" s="6"/>
      <c r="Q50" s="6"/>
    </row>
    <row r="51" spans="1:17" s="4" customFormat="1" ht="12.75">
      <c r="A51" s="19"/>
      <c r="B51" s="2"/>
      <c r="C51" s="2"/>
      <c r="D51" s="2"/>
      <c r="E51" s="3"/>
      <c r="F51" s="2"/>
      <c r="H51" s="5"/>
      <c r="I51" s="5"/>
      <c r="J51" s="5"/>
      <c r="K51" s="5"/>
      <c r="L51" s="5"/>
      <c r="M51" s="6"/>
      <c r="N51" s="6"/>
      <c r="O51" s="6"/>
      <c r="P51" s="6"/>
      <c r="Q51" s="6"/>
    </row>
    <row r="52" spans="1:17" s="4" customFormat="1" ht="12.75">
      <c r="A52" s="19"/>
      <c r="B52" s="2"/>
      <c r="C52" s="2"/>
      <c r="D52" s="2"/>
      <c r="E52" s="3"/>
      <c r="F52" s="2"/>
      <c r="H52" s="5"/>
      <c r="I52" s="5"/>
      <c r="J52" s="5"/>
      <c r="K52" s="5"/>
      <c r="L52" s="23"/>
      <c r="M52" s="6"/>
      <c r="N52" s="6"/>
      <c r="O52" s="6"/>
      <c r="P52" s="6"/>
      <c r="Q52" s="6"/>
    </row>
    <row r="53" spans="1:17" s="4" customFormat="1" ht="12.75">
      <c r="A53" s="19"/>
      <c r="B53" s="2"/>
      <c r="C53" s="2"/>
      <c r="D53" s="2"/>
      <c r="E53" s="3"/>
      <c r="F53" s="2"/>
      <c r="H53" s="5"/>
      <c r="I53" s="5"/>
      <c r="J53" s="5"/>
      <c r="K53" s="5"/>
      <c r="L53" s="5"/>
      <c r="M53" s="6"/>
      <c r="N53" s="6"/>
      <c r="O53" s="6"/>
      <c r="P53" s="6"/>
      <c r="Q53" s="6"/>
    </row>
    <row r="54" spans="1:17" s="4" customFormat="1" ht="12.75">
      <c r="A54" s="19"/>
      <c r="B54" s="2"/>
      <c r="C54" s="2"/>
      <c r="D54" s="2"/>
      <c r="E54" s="3"/>
      <c r="F54" s="2"/>
      <c r="H54" s="5"/>
      <c r="I54" s="5"/>
      <c r="J54" s="5"/>
      <c r="K54" s="5"/>
      <c r="L54" s="5"/>
      <c r="M54" s="6"/>
      <c r="N54" s="6"/>
      <c r="O54" s="6"/>
      <c r="P54" s="6"/>
      <c r="Q54" s="6"/>
    </row>
    <row r="55" spans="1:17" s="4" customFormat="1" ht="12.75">
      <c r="A55" s="19"/>
      <c r="B55" s="2"/>
      <c r="C55" s="2"/>
      <c r="D55" s="2"/>
      <c r="E55" s="3"/>
      <c r="F55" s="2"/>
      <c r="H55" s="5"/>
      <c r="I55" s="5"/>
      <c r="J55" s="5"/>
      <c r="K55" s="5"/>
      <c r="L55" s="5"/>
      <c r="M55" s="6"/>
      <c r="N55" s="6"/>
      <c r="O55" s="6"/>
      <c r="P55" s="6"/>
      <c r="Q55" s="6"/>
    </row>
  </sheetData>
  <mergeCells count="17">
    <mergeCell ref="B46:E46"/>
    <mergeCell ref="A1:A9"/>
    <mergeCell ref="E1:L1"/>
    <mergeCell ref="E2:L2"/>
    <mergeCell ref="E3:L3"/>
    <mergeCell ref="B7:E7"/>
    <mergeCell ref="B8:L8"/>
    <mergeCell ref="C5:I5"/>
    <mergeCell ref="C6:I6"/>
    <mergeCell ref="J6:K6"/>
    <mergeCell ref="J7:K7"/>
    <mergeCell ref="O30:Q30"/>
    <mergeCell ref="O39:Q39"/>
    <mergeCell ref="J5:K5"/>
    <mergeCell ref="O17:Q17"/>
    <mergeCell ref="O24:Q24"/>
    <mergeCell ref="O10:Q10"/>
  </mergeCells>
  <phoneticPr fontId="116" type="noConversion"/>
  <conditionalFormatting sqref="Q41:Q43 Q45 Q11:Q16 Q18:Q23 Q31:Q38 Q25:Q29">
    <cfRule type="cellIs" dxfId="2" priority="3" operator="greaterThan">
      <formula>0</formula>
    </cfRule>
  </conditionalFormatting>
  <conditionalFormatting sqref="Q40">
    <cfRule type="cellIs" dxfId="1" priority="2" operator="greaterThan">
      <formula>0</formula>
    </cfRule>
  </conditionalFormatting>
  <conditionalFormatting sqref="Q44">
    <cfRule type="cellIs" dxfId="0" priority="1" operator="greaterThan">
      <formula>0</formula>
    </cfRule>
  </conditionalFormatting>
  <printOptions horizontalCentered="1"/>
  <pageMargins left="0.55118110236220474" right="0.55118110236220474" top="0.55118110236220474" bottom="0.55118110236220474" header="0.51181102362204722" footer="0.51181102362204722"/>
  <pageSetup paperSize="9" scale="48" firstPageNumber="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077"/>
  <sheetViews>
    <sheetView view="pageBreakPreview" zoomScale="90" zoomScaleNormal="85" zoomScaleSheetLayoutView="90" workbookViewId="0">
      <selection activeCell="L2" sqref="L2:M2"/>
    </sheetView>
  </sheetViews>
  <sheetFormatPr defaultRowHeight="15"/>
  <cols>
    <col min="2" max="2" width="11.28515625" customWidth="1"/>
    <col min="3" max="3" width="62.85546875" customWidth="1"/>
    <col min="4" max="4" width="14.5703125" customWidth="1"/>
    <col min="5" max="5" width="13.42578125" customWidth="1"/>
    <col min="6" max="6" width="13.85546875" customWidth="1"/>
    <col min="7" max="8" width="16.7109375" customWidth="1"/>
    <col min="9" max="9" width="14" customWidth="1"/>
    <col min="10" max="10" width="19.85546875" customWidth="1"/>
    <col min="11" max="11" width="12.5703125" customWidth="1"/>
    <col min="12" max="12" width="18.85546875" customWidth="1"/>
    <col min="13" max="13" width="15.85546875" customWidth="1"/>
  </cols>
  <sheetData>
    <row r="1" spans="1:17" ht="24" thickTop="1" thickBot="1">
      <c r="A1" s="426">
        <v>1</v>
      </c>
      <c r="B1" s="327" t="s">
        <v>332</v>
      </c>
      <c r="C1" s="328"/>
      <c r="D1" s="328"/>
      <c r="E1" s="328"/>
      <c r="F1" s="328"/>
      <c r="G1" s="328"/>
      <c r="H1" s="328"/>
      <c r="I1" s="328"/>
      <c r="J1" s="329"/>
      <c r="K1" s="253">
        <f>J40</f>
        <v>19340.07</v>
      </c>
      <c r="L1" s="427"/>
      <c r="M1" s="427"/>
    </row>
    <row r="2" spans="1:17" ht="21.75" customHeight="1" thickTop="1">
      <c r="A2" s="426"/>
      <c r="B2" s="330" t="s">
        <v>331</v>
      </c>
      <c r="C2" s="412" t="s">
        <v>488</v>
      </c>
      <c r="D2" s="412"/>
      <c r="E2" s="412"/>
      <c r="F2" s="412"/>
      <c r="G2" s="412"/>
      <c r="H2" s="412"/>
      <c r="I2" s="412"/>
      <c r="J2" s="413"/>
      <c r="L2" s="428"/>
      <c r="M2" s="428"/>
    </row>
    <row r="3" spans="1:17" ht="15.75">
      <c r="A3" s="426"/>
      <c r="B3" s="414" t="s">
        <v>291</v>
      </c>
      <c r="C3" s="415"/>
      <c r="D3" s="415"/>
      <c r="E3" s="415" t="s">
        <v>140</v>
      </c>
      <c r="F3" s="415"/>
      <c r="G3" s="331"/>
      <c r="H3" s="331"/>
      <c r="I3" s="331"/>
      <c r="J3" s="287"/>
      <c r="K3" s="429"/>
      <c r="L3" s="430"/>
      <c r="M3" s="130"/>
      <c r="N3" s="133"/>
    </row>
    <row r="4" spans="1:17" ht="15.75">
      <c r="A4" s="426"/>
      <c r="B4" s="414"/>
      <c r="C4" s="415"/>
      <c r="D4" s="415"/>
      <c r="E4" s="416" t="s">
        <v>502</v>
      </c>
      <c r="F4" s="416"/>
      <c r="G4" s="331"/>
      <c r="H4" s="332" t="s">
        <v>292</v>
      </c>
      <c r="I4" s="333">
        <v>0.5</v>
      </c>
      <c r="J4" s="334" t="str">
        <f>VLOOKUP(A1,ORÇAMENTO!$A$10:$L$46,7,1)</f>
        <v>GL</v>
      </c>
    </row>
    <row r="5" spans="1:17" ht="36" customHeight="1" thickBot="1">
      <c r="A5" s="426"/>
      <c r="B5" s="335" t="s">
        <v>400</v>
      </c>
      <c r="C5" s="417" t="s">
        <v>154</v>
      </c>
      <c r="D5" s="417"/>
      <c r="E5" s="417"/>
      <c r="F5" s="417"/>
      <c r="G5" s="417"/>
      <c r="H5" s="417"/>
      <c r="I5" s="418" t="s">
        <v>293</v>
      </c>
      <c r="J5" s="419"/>
    </row>
    <row r="6" spans="1:17" ht="15.75" thickBot="1">
      <c r="A6" s="426"/>
      <c r="B6" s="406" t="s">
        <v>294</v>
      </c>
      <c r="C6" s="407"/>
      <c r="D6" s="408" t="s">
        <v>295</v>
      </c>
      <c r="E6" s="408" t="s">
        <v>296</v>
      </c>
      <c r="F6" s="408"/>
      <c r="G6" s="408" t="s">
        <v>297</v>
      </c>
      <c r="H6" s="408"/>
      <c r="I6" s="331"/>
      <c r="J6" s="336" t="s">
        <v>298</v>
      </c>
      <c r="L6" s="331"/>
      <c r="M6" s="331"/>
      <c r="N6" s="331"/>
      <c r="O6" s="331"/>
      <c r="P6" s="331"/>
      <c r="Q6" s="331"/>
    </row>
    <row r="7" spans="1:17" ht="15.75" thickBot="1">
      <c r="A7" s="426"/>
      <c r="B7" s="406"/>
      <c r="C7" s="407"/>
      <c r="D7" s="408"/>
      <c r="E7" s="304" t="s">
        <v>299</v>
      </c>
      <c r="F7" s="304" t="s">
        <v>300</v>
      </c>
      <c r="G7" s="304" t="s">
        <v>301</v>
      </c>
      <c r="H7" s="304" t="s">
        <v>302</v>
      </c>
      <c r="I7" s="125"/>
      <c r="J7" s="337" t="s">
        <v>303</v>
      </c>
      <c r="L7" s="331"/>
      <c r="M7" s="331"/>
      <c r="N7" s="331"/>
      <c r="O7" s="331"/>
      <c r="P7" s="331"/>
      <c r="Q7" s="331"/>
    </row>
    <row r="8" spans="1:17">
      <c r="A8" s="426"/>
      <c r="B8" s="338" t="s">
        <v>277</v>
      </c>
      <c r="C8" s="339" t="s">
        <v>475</v>
      </c>
      <c r="D8" s="340">
        <v>8</v>
      </c>
      <c r="E8" s="341">
        <v>0.6</v>
      </c>
      <c r="F8" s="341">
        <v>0.4</v>
      </c>
      <c r="G8" s="342">
        <v>172.57839999999999</v>
      </c>
      <c r="H8" s="342">
        <v>69.402500000000003</v>
      </c>
      <c r="I8" s="331"/>
      <c r="J8" s="343">
        <f>D8*(E8*G8+F8*H8)</f>
        <v>1050.46432</v>
      </c>
      <c r="L8" s="540"/>
      <c r="M8" s="541"/>
      <c r="N8" s="542"/>
      <c r="O8" s="542"/>
      <c r="P8" s="542"/>
      <c r="Q8" s="331"/>
    </row>
    <row r="9" spans="1:17">
      <c r="A9" s="426"/>
      <c r="B9" s="338" t="s">
        <v>272</v>
      </c>
      <c r="C9" s="339" t="s">
        <v>273</v>
      </c>
      <c r="D9" s="340">
        <v>2</v>
      </c>
      <c r="E9" s="341">
        <v>1</v>
      </c>
      <c r="F9" s="341">
        <v>0</v>
      </c>
      <c r="G9" s="342">
        <v>357.57740000000001</v>
      </c>
      <c r="H9" s="342">
        <v>98.167299999999997</v>
      </c>
      <c r="I9" s="331"/>
      <c r="J9" s="343">
        <f t="shared" ref="J9:J11" si="0">D9*(E9*G9+F9*H9)</f>
        <v>715.15480000000002</v>
      </c>
      <c r="L9" s="540"/>
      <c r="M9" s="541"/>
      <c r="N9" s="543"/>
      <c r="O9" s="543"/>
      <c r="P9" s="543"/>
      <c r="Q9" s="331"/>
    </row>
    <row r="10" spans="1:17" ht="28.5">
      <c r="A10" s="426"/>
      <c r="B10" s="338" t="s">
        <v>269</v>
      </c>
      <c r="C10" s="339" t="s">
        <v>270</v>
      </c>
      <c r="D10" s="340">
        <v>2</v>
      </c>
      <c r="E10" s="341">
        <v>1</v>
      </c>
      <c r="F10" s="341">
        <v>0</v>
      </c>
      <c r="G10" s="342">
        <v>332.4341</v>
      </c>
      <c r="H10" s="342">
        <v>109.9286</v>
      </c>
      <c r="I10" s="331"/>
      <c r="J10" s="343">
        <f t="shared" si="0"/>
        <v>664.8682</v>
      </c>
      <c r="L10" s="544"/>
      <c r="M10" s="544"/>
      <c r="N10" s="544"/>
      <c r="O10" s="545"/>
      <c r="P10" s="544"/>
      <c r="Q10" s="331"/>
    </row>
    <row r="11" spans="1:17">
      <c r="A11" s="426"/>
      <c r="B11" s="338" t="s">
        <v>240</v>
      </c>
      <c r="C11" s="339" t="s">
        <v>241</v>
      </c>
      <c r="D11" s="340">
        <v>2</v>
      </c>
      <c r="E11" s="341">
        <v>1</v>
      </c>
      <c r="F11" s="341">
        <v>0</v>
      </c>
      <c r="G11" s="342">
        <v>372.79950000000002</v>
      </c>
      <c r="H11" s="342">
        <v>154.1507</v>
      </c>
      <c r="I11" s="331"/>
      <c r="J11" s="343">
        <f t="shared" si="0"/>
        <v>745.59900000000005</v>
      </c>
      <c r="L11" s="544"/>
      <c r="M11" s="544"/>
      <c r="N11" s="544"/>
      <c r="O11" s="545"/>
      <c r="P11" s="544"/>
      <c r="Q11" s="331"/>
    </row>
    <row r="12" spans="1:17" ht="28.5">
      <c r="A12" s="426"/>
      <c r="B12" s="338" t="s">
        <v>274</v>
      </c>
      <c r="C12" s="339" t="s">
        <v>463</v>
      </c>
      <c r="D12" s="340">
        <v>4</v>
      </c>
      <c r="E12" s="341">
        <v>1</v>
      </c>
      <c r="F12" s="341">
        <v>0</v>
      </c>
      <c r="G12" s="342">
        <v>323.53800000000001</v>
      </c>
      <c r="H12" s="342">
        <v>98.915099999999995</v>
      </c>
      <c r="I12" s="331"/>
      <c r="J12" s="343">
        <f>D12*(E12*G12+F12*H12)</f>
        <v>1294.152</v>
      </c>
      <c r="L12" s="544"/>
      <c r="M12" s="544"/>
      <c r="N12" s="544"/>
      <c r="O12" s="545"/>
      <c r="P12" s="544"/>
      <c r="Q12" s="331"/>
    </row>
    <row r="13" spans="1:17" ht="15.75" thickBot="1">
      <c r="A13" s="426"/>
      <c r="B13" s="344"/>
      <c r="C13" s="125"/>
      <c r="D13" s="125"/>
      <c r="E13" s="125"/>
      <c r="F13" s="125"/>
      <c r="G13" s="125"/>
      <c r="H13" s="303" t="s">
        <v>304</v>
      </c>
      <c r="I13" s="125"/>
      <c r="J13" s="345">
        <f>SUM(J8:J12)</f>
        <v>4470.2383200000004</v>
      </c>
      <c r="L13" s="544"/>
      <c r="M13" s="544"/>
      <c r="N13" s="544"/>
      <c r="O13" s="545"/>
      <c r="P13" s="544"/>
      <c r="Q13" s="331"/>
    </row>
    <row r="14" spans="1:17" ht="15.75" thickBot="1">
      <c r="A14" s="426"/>
      <c r="B14" s="346" t="s">
        <v>305</v>
      </c>
      <c r="C14" s="125"/>
      <c r="D14" s="304" t="s">
        <v>295</v>
      </c>
      <c r="E14" s="304" t="s">
        <v>160</v>
      </c>
      <c r="F14" s="125"/>
      <c r="G14" s="304" t="s">
        <v>297</v>
      </c>
      <c r="H14" s="405" t="s">
        <v>306</v>
      </c>
      <c r="I14" s="405"/>
      <c r="J14" s="409"/>
      <c r="L14" s="544"/>
      <c r="M14" s="544"/>
      <c r="N14" s="544"/>
      <c r="O14" s="545"/>
      <c r="P14" s="544"/>
      <c r="Q14" s="331"/>
    </row>
    <row r="15" spans="1:17">
      <c r="A15" s="426"/>
      <c r="B15" s="338" t="s">
        <v>225</v>
      </c>
      <c r="C15" s="339" t="s">
        <v>226</v>
      </c>
      <c r="D15" s="340">
        <v>8</v>
      </c>
      <c r="E15" s="347" t="s">
        <v>218</v>
      </c>
      <c r="F15" s="331"/>
      <c r="G15" s="342">
        <v>22.606999999999999</v>
      </c>
      <c r="H15" s="331"/>
      <c r="I15" s="331"/>
      <c r="J15" s="343">
        <f>D15*G15</f>
        <v>180.85599999999999</v>
      </c>
      <c r="L15" s="544"/>
      <c r="M15" s="544"/>
      <c r="N15" s="544"/>
      <c r="O15" s="545"/>
      <c r="P15" s="544"/>
      <c r="Q15" s="331"/>
    </row>
    <row r="16" spans="1:17">
      <c r="A16" s="426"/>
      <c r="B16" s="338"/>
      <c r="C16" s="339"/>
      <c r="D16" s="348"/>
      <c r="E16" s="347"/>
      <c r="F16" s="331"/>
      <c r="G16" s="342"/>
      <c r="H16" s="331"/>
      <c r="I16" s="331"/>
      <c r="J16" s="343">
        <f>D16*G16</f>
        <v>0</v>
      </c>
      <c r="L16" s="544"/>
      <c r="M16" s="544"/>
      <c r="N16" s="544"/>
      <c r="O16" s="545"/>
      <c r="P16" s="544"/>
      <c r="Q16" s="331"/>
    </row>
    <row r="17" spans="1:17">
      <c r="A17" s="426"/>
      <c r="B17" s="286"/>
      <c r="C17" s="331"/>
      <c r="D17" s="410" t="s">
        <v>307</v>
      </c>
      <c r="E17" s="410"/>
      <c r="F17" s="410"/>
      <c r="G17" s="410"/>
      <c r="H17" s="410"/>
      <c r="I17" s="331"/>
      <c r="J17" s="343">
        <f>SUM(J15:J16)</f>
        <v>180.85599999999999</v>
      </c>
      <c r="L17" s="544"/>
      <c r="M17" s="544"/>
      <c r="N17" s="544"/>
      <c r="O17" s="545"/>
      <c r="P17" s="544"/>
      <c r="Q17" s="331"/>
    </row>
    <row r="18" spans="1:17" ht="15.75" thickBot="1">
      <c r="A18" s="426"/>
      <c r="B18" s="344"/>
      <c r="C18" s="125"/>
      <c r="D18" s="405" t="s">
        <v>308</v>
      </c>
      <c r="E18" s="405"/>
      <c r="F18" s="405"/>
      <c r="G18" s="405"/>
      <c r="H18" s="405"/>
      <c r="I18" s="125"/>
      <c r="J18" s="349">
        <f>J13+J17</f>
        <v>4651.0943200000002</v>
      </c>
      <c r="L18" s="544"/>
      <c r="M18" s="544"/>
      <c r="N18" s="544"/>
      <c r="O18" s="545"/>
      <c r="P18" s="544"/>
      <c r="Q18" s="331"/>
    </row>
    <row r="19" spans="1:17">
      <c r="A19" s="426"/>
      <c r="B19" s="286"/>
      <c r="C19" s="331"/>
      <c r="D19" s="410" t="s">
        <v>309</v>
      </c>
      <c r="E19" s="410"/>
      <c r="F19" s="410"/>
      <c r="G19" s="410"/>
      <c r="H19" s="410"/>
      <c r="I19" s="331"/>
      <c r="J19" s="350">
        <f>J18/I4</f>
        <v>9302.1886400000003</v>
      </c>
      <c r="L19" s="546"/>
      <c r="M19" s="546"/>
      <c r="N19" s="546"/>
      <c r="O19" s="545"/>
      <c r="P19" s="544"/>
      <c r="Q19" s="331"/>
    </row>
    <row r="20" spans="1:17">
      <c r="A20" s="426"/>
      <c r="B20" s="286"/>
      <c r="C20" s="331"/>
      <c r="D20" s="331"/>
      <c r="E20" s="331"/>
      <c r="F20" s="331"/>
      <c r="G20" s="331"/>
      <c r="H20" s="351" t="s">
        <v>310</v>
      </c>
      <c r="I20" s="331"/>
      <c r="J20" s="352">
        <v>0</v>
      </c>
      <c r="L20" s="544"/>
      <c r="M20" s="544"/>
      <c r="N20" s="544"/>
      <c r="O20" s="545"/>
      <c r="P20" s="544"/>
      <c r="Q20" s="331"/>
    </row>
    <row r="21" spans="1:17" ht="15.75" thickBot="1">
      <c r="A21" s="426"/>
      <c r="B21" s="344"/>
      <c r="C21" s="125"/>
      <c r="D21" s="125"/>
      <c r="E21" s="125"/>
      <c r="F21" s="125"/>
      <c r="G21" s="125"/>
      <c r="H21" s="303" t="s">
        <v>311</v>
      </c>
      <c r="I21" s="125"/>
      <c r="J21" s="353">
        <v>0</v>
      </c>
      <c r="L21" s="51"/>
      <c r="M21" s="51"/>
      <c r="N21" s="51"/>
      <c r="O21" s="52"/>
      <c r="P21" s="51"/>
    </row>
    <row r="22" spans="1:17" ht="15.75" thickBot="1">
      <c r="A22" s="426"/>
      <c r="B22" s="346" t="s">
        <v>312</v>
      </c>
      <c r="C22" s="125"/>
      <c r="D22" s="304" t="s">
        <v>295</v>
      </c>
      <c r="E22" s="304" t="s">
        <v>160</v>
      </c>
      <c r="F22" s="125"/>
      <c r="G22" s="304" t="s">
        <v>313</v>
      </c>
      <c r="H22" s="405" t="s">
        <v>314</v>
      </c>
      <c r="I22" s="405"/>
      <c r="J22" s="409"/>
      <c r="L22" s="51"/>
      <c r="M22" s="51"/>
      <c r="N22" s="51"/>
      <c r="O22" s="52"/>
      <c r="P22" s="51"/>
    </row>
    <row r="23" spans="1:17">
      <c r="A23" s="426"/>
      <c r="B23" s="338" t="s">
        <v>139</v>
      </c>
      <c r="C23" s="339" t="s">
        <v>139</v>
      </c>
      <c r="D23" s="340"/>
      <c r="E23" s="347" t="s">
        <v>139</v>
      </c>
      <c r="F23" s="331"/>
      <c r="G23" s="342">
        <v>0</v>
      </c>
      <c r="H23" s="331"/>
      <c r="I23" s="331"/>
      <c r="J23" s="343">
        <f>D23*G23</f>
        <v>0</v>
      </c>
      <c r="M23" s="130"/>
      <c r="N23" s="51"/>
      <c r="O23" s="52"/>
      <c r="P23" s="51"/>
    </row>
    <row r="24" spans="1:17">
      <c r="A24" s="426"/>
      <c r="B24" s="338" t="s">
        <v>139</v>
      </c>
      <c r="C24" s="339" t="s">
        <v>139</v>
      </c>
      <c r="D24" s="340"/>
      <c r="E24" s="347" t="s">
        <v>139</v>
      </c>
      <c r="F24" s="331"/>
      <c r="G24" s="342">
        <v>0</v>
      </c>
      <c r="H24" s="331"/>
      <c r="I24" s="331"/>
      <c r="J24" s="343">
        <f t="shared" ref="J24" si="1">D24*G24</f>
        <v>0</v>
      </c>
      <c r="M24" s="130"/>
      <c r="N24" s="51"/>
      <c r="O24" s="52"/>
      <c r="P24" s="51"/>
    </row>
    <row r="25" spans="1:17" ht="15.75" thickBot="1">
      <c r="A25" s="426"/>
      <c r="B25" s="344"/>
      <c r="C25" s="125"/>
      <c r="D25" s="405" t="s">
        <v>315</v>
      </c>
      <c r="E25" s="405"/>
      <c r="F25" s="405"/>
      <c r="G25" s="405"/>
      <c r="H25" s="405"/>
      <c r="I25" s="125"/>
      <c r="J25" s="345">
        <f>SUM(J23:J24)</f>
        <v>0</v>
      </c>
      <c r="L25" s="51"/>
      <c r="M25" s="51"/>
      <c r="N25" s="51"/>
      <c r="O25" s="52"/>
      <c r="P25" s="51"/>
    </row>
    <row r="26" spans="1:17" ht="15.75" thickBot="1">
      <c r="A26" s="426"/>
      <c r="B26" s="346" t="s">
        <v>316</v>
      </c>
      <c r="C26" s="125"/>
      <c r="D26" s="304" t="s">
        <v>295</v>
      </c>
      <c r="E26" s="304" t="s">
        <v>160</v>
      </c>
      <c r="F26" s="125"/>
      <c r="G26" s="304" t="s">
        <v>314</v>
      </c>
      <c r="H26" s="405" t="s">
        <v>314</v>
      </c>
      <c r="I26" s="405"/>
      <c r="J26" s="409"/>
      <c r="L26" s="51"/>
      <c r="M26" s="51"/>
      <c r="N26" s="51"/>
      <c r="O26" s="52"/>
      <c r="P26" s="51"/>
    </row>
    <row r="27" spans="1:17" ht="28.5">
      <c r="A27" s="426"/>
      <c r="B27" s="338">
        <v>5914640</v>
      </c>
      <c r="C27" s="339" t="s">
        <v>472</v>
      </c>
      <c r="D27" s="340">
        <v>17013.36</v>
      </c>
      <c r="E27" s="347" t="s">
        <v>286</v>
      </c>
      <c r="F27" s="331"/>
      <c r="G27" s="342">
        <v>0.59</v>
      </c>
      <c r="H27" s="331"/>
      <c r="I27" s="331"/>
      <c r="J27" s="343">
        <f>D27*G27</f>
        <v>10037.8824</v>
      </c>
      <c r="L27" s="51"/>
      <c r="M27" s="51"/>
      <c r="N27" s="51"/>
      <c r="O27" s="52"/>
      <c r="P27" s="51"/>
    </row>
    <row r="28" spans="1:17">
      <c r="A28" s="426"/>
      <c r="B28" s="338" t="s">
        <v>139</v>
      </c>
      <c r="C28" s="339" t="s">
        <v>139</v>
      </c>
      <c r="D28" s="340">
        <v>0</v>
      </c>
      <c r="E28" s="347" t="s">
        <v>139</v>
      </c>
      <c r="F28" s="331"/>
      <c r="G28" s="342">
        <v>0</v>
      </c>
      <c r="H28" s="331"/>
      <c r="I28" s="331"/>
      <c r="J28" s="343">
        <f>D28*G28</f>
        <v>0</v>
      </c>
      <c r="L28" s="51"/>
      <c r="M28" s="51"/>
      <c r="N28" s="51"/>
      <c r="O28" s="52"/>
      <c r="P28" s="51"/>
    </row>
    <row r="29" spans="1:17" ht="15.75" thickBot="1">
      <c r="A29" s="426"/>
      <c r="B29" s="344"/>
      <c r="C29" s="125"/>
      <c r="D29" s="405" t="s">
        <v>317</v>
      </c>
      <c r="E29" s="405"/>
      <c r="F29" s="405"/>
      <c r="G29" s="405"/>
      <c r="H29" s="405"/>
      <c r="I29" s="125"/>
      <c r="J29" s="345">
        <f>SUM(J27:J28)</f>
        <v>10037.8824</v>
      </c>
      <c r="L29" s="51"/>
      <c r="M29" s="51"/>
      <c r="N29" s="51"/>
      <c r="O29" s="52"/>
      <c r="P29" s="51"/>
    </row>
    <row r="30" spans="1:17" ht="15.75" thickBot="1">
      <c r="A30" s="426"/>
      <c r="B30" s="344"/>
      <c r="C30" s="125"/>
      <c r="D30" s="125"/>
      <c r="E30" s="125"/>
      <c r="F30" s="125"/>
      <c r="G30" s="125"/>
      <c r="H30" s="303" t="s">
        <v>318</v>
      </c>
      <c r="I30" s="125"/>
      <c r="J30" s="349">
        <f>J19+J25+J29+J20+J21</f>
        <v>19340.071040000003</v>
      </c>
      <c r="L30" s="69"/>
    </row>
    <row r="31" spans="1:17" ht="15.75" thickBot="1">
      <c r="A31" s="426"/>
      <c r="B31" s="346" t="s">
        <v>319</v>
      </c>
      <c r="C31" s="125"/>
      <c r="D31" s="304" t="s">
        <v>159</v>
      </c>
      <c r="E31" s="304" t="s">
        <v>295</v>
      </c>
      <c r="F31" s="304" t="s">
        <v>160</v>
      </c>
      <c r="G31" s="125"/>
      <c r="H31" s="304" t="s">
        <v>314</v>
      </c>
      <c r="I31" s="405" t="s">
        <v>314</v>
      </c>
      <c r="J31" s="409"/>
    </row>
    <row r="32" spans="1:17">
      <c r="A32" s="426"/>
      <c r="B32" s="338" t="s">
        <v>139</v>
      </c>
      <c r="C32" s="339" t="s">
        <v>139</v>
      </c>
      <c r="D32" s="354" t="s">
        <v>139</v>
      </c>
      <c r="E32" s="340"/>
      <c r="F32" s="347" t="s">
        <v>139</v>
      </c>
      <c r="G32" s="331"/>
      <c r="H32" s="342">
        <v>0</v>
      </c>
      <c r="I32" s="331"/>
      <c r="J32" s="343">
        <f>ROUNDDOWN(E32*H32,4)</f>
        <v>0</v>
      </c>
    </row>
    <row r="33" spans="1:13">
      <c r="A33" s="426"/>
      <c r="B33" s="338" t="s">
        <v>139</v>
      </c>
      <c r="C33" s="339" t="s">
        <v>139</v>
      </c>
      <c r="D33" s="354" t="s">
        <v>139</v>
      </c>
      <c r="E33" s="340"/>
      <c r="F33" s="347" t="s">
        <v>139</v>
      </c>
      <c r="G33" s="331"/>
      <c r="H33" s="342">
        <v>0</v>
      </c>
      <c r="I33" s="331"/>
      <c r="J33" s="343">
        <f t="shared" ref="J33" si="2">ROUNDDOWN(E33*H33,4)</f>
        <v>0</v>
      </c>
    </row>
    <row r="34" spans="1:13" ht="15.75" thickBot="1">
      <c r="A34" s="426"/>
      <c r="B34" s="344"/>
      <c r="C34" s="125"/>
      <c r="D34" s="405" t="s">
        <v>320</v>
      </c>
      <c r="E34" s="405"/>
      <c r="F34" s="405"/>
      <c r="G34" s="405"/>
      <c r="H34" s="405"/>
      <c r="I34" s="125"/>
      <c r="J34" s="349">
        <f>SUM(J32:J33)</f>
        <v>0</v>
      </c>
    </row>
    <row r="35" spans="1:13" ht="15.75" thickBot="1">
      <c r="A35" s="426"/>
      <c r="B35" s="406" t="s">
        <v>321</v>
      </c>
      <c r="C35" s="407"/>
      <c r="D35" s="408" t="s">
        <v>295</v>
      </c>
      <c r="E35" s="408" t="s">
        <v>160</v>
      </c>
      <c r="F35" s="408" t="s">
        <v>42</v>
      </c>
      <c r="G35" s="408"/>
      <c r="H35" s="408"/>
      <c r="I35" s="331"/>
      <c r="J35" s="409" t="s">
        <v>314</v>
      </c>
    </row>
    <row r="36" spans="1:13" ht="15.75" thickBot="1">
      <c r="A36" s="426"/>
      <c r="B36" s="406"/>
      <c r="C36" s="407"/>
      <c r="D36" s="408"/>
      <c r="E36" s="408"/>
      <c r="F36" s="304" t="s">
        <v>322</v>
      </c>
      <c r="G36" s="304" t="s">
        <v>323</v>
      </c>
      <c r="H36" s="304" t="s">
        <v>324</v>
      </c>
      <c r="I36" s="125"/>
      <c r="J36" s="409"/>
    </row>
    <row r="37" spans="1:13">
      <c r="A37" s="426"/>
      <c r="B37" s="338" t="s">
        <v>139</v>
      </c>
      <c r="C37" s="339" t="s">
        <v>139</v>
      </c>
      <c r="D37" s="340"/>
      <c r="E37" s="347" t="s">
        <v>286</v>
      </c>
      <c r="F37" s="347"/>
      <c r="G37" s="347"/>
      <c r="H37" s="347"/>
      <c r="I37" s="331"/>
      <c r="J37" s="287"/>
    </row>
    <row r="38" spans="1:13">
      <c r="A38" s="426"/>
      <c r="B38" s="338" t="s">
        <v>139</v>
      </c>
      <c r="C38" s="339" t="s">
        <v>139</v>
      </c>
      <c r="D38" s="340"/>
      <c r="E38" s="347" t="s">
        <v>286</v>
      </c>
      <c r="F38" s="347"/>
      <c r="G38" s="347"/>
      <c r="H38" s="347"/>
      <c r="I38" s="331"/>
      <c r="J38" s="287"/>
    </row>
    <row r="39" spans="1:13">
      <c r="A39" s="426"/>
      <c r="B39" s="286"/>
      <c r="C39" s="331"/>
      <c r="D39" s="410" t="s">
        <v>328</v>
      </c>
      <c r="E39" s="410"/>
      <c r="F39" s="410"/>
      <c r="G39" s="410"/>
      <c r="H39" s="410"/>
      <c r="I39" s="331"/>
      <c r="J39" s="287"/>
    </row>
    <row r="40" spans="1:13" ht="15.75" thickBot="1">
      <c r="A40" s="426"/>
      <c r="B40" s="355"/>
      <c r="C40" s="124"/>
      <c r="D40" s="124"/>
      <c r="E40" s="124"/>
      <c r="F40" s="411" t="s">
        <v>329</v>
      </c>
      <c r="G40" s="411"/>
      <c r="H40" s="411"/>
      <c r="I40" s="124"/>
      <c r="J40" s="356">
        <f>TRUNC(J30+J34,2)</f>
        <v>19340.07</v>
      </c>
    </row>
    <row r="41" spans="1:13" ht="15.75" thickTop="1">
      <c r="A41" s="426"/>
      <c r="B41" s="357" t="s">
        <v>330</v>
      </c>
      <c r="C41" s="331"/>
      <c r="D41" s="331"/>
      <c r="E41" s="331"/>
      <c r="F41" s="331"/>
      <c r="G41" s="331"/>
      <c r="H41" s="331"/>
      <c r="I41" s="331"/>
      <c r="J41" s="287"/>
    </row>
    <row r="42" spans="1:13">
      <c r="B42" s="286"/>
      <c r="C42" s="331"/>
      <c r="D42" s="331"/>
      <c r="E42" s="331"/>
      <c r="F42" s="331"/>
      <c r="G42" s="331"/>
      <c r="H42" s="331"/>
      <c r="I42" s="331"/>
      <c r="J42" s="287"/>
    </row>
    <row r="43" spans="1:13" ht="23.25" thickBot="1">
      <c r="A43" s="404">
        <v>2</v>
      </c>
      <c r="B43" s="358" t="s">
        <v>332</v>
      </c>
      <c r="C43" s="128"/>
      <c r="D43" s="128"/>
      <c r="E43" s="128"/>
      <c r="F43" s="128"/>
      <c r="G43" s="128"/>
      <c r="H43" s="128"/>
      <c r="I43" s="128"/>
      <c r="J43" s="359"/>
      <c r="K43" s="253">
        <f>J83</f>
        <v>96668.23</v>
      </c>
      <c r="L43" s="254"/>
      <c r="M43" s="131"/>
    </row>
    <row r="44" spans="1:13" ht="21.75" customHeight="1" thickTop="1">
      <c r="A44" s="404"/>
      <c r="B44" s="330" t="s">
        <v>331</v>
      </c>
      <c r="C44" s="412" t="s">
        <v>488</v>
      </c>
      <c r="D44" s="412"/>
      <c r="E44" s="412"/>
      <c r="F44" s="412"/>
      <c r="G44" s="412"/>
      <c r="H44" s="412"/>
      <c r="I44" s="412"/>
      <c r="J44" s="413"/>
      <c r="L44" s="132"/>
      <c r="M44" s="132"/>
    </row>
    <row r="45" spans="1:13" ht="15.75">
      <c r="A45" s="404"/>
      <c r="B45" s="414" t="s">
        <v>291</v>
      </c>
      <c r="C45" s="415"/>
      <c r="D45" s="415"/>
      <c r="E45" s="415" t="s">
        <v>140</v>
      </c>
      <c r="F45" s="415"/>
      <c r="G45" s="331"/>
      <c r="H45" s="331"/>
      <c r="I45" s="331"/>
      <c r="J45" s="287"/>
      <c r="L45" s="126"/>
      <c r="M45" s="126"/>
    </row>
    <row r="46" spans="1:13" ht="15.75">
      <c r="A46" s="404"/>
      <c r="B46" s="414"/>
      <c r="C46" s="415"/>
      <c r="D46" s="415"/>
      <c r="E46" s="416" t="s">
        <v>502</v>
      </c>
      <c r="F46" s="416"/>
      <c r="G46" s="331"/>
      <c r="H46" s="332" t="s">
        <v>292</v>
      </c>
      <c r="I46" s="333">
        <v>0.2</v>
      </c>
      <c r="J46" s="334" t="str">
        <f>VLOOKUP(A43,ORÇAMENTO!$A$10:$L$46,7,1)</f>
        <v>GL</v>
      </c>
      <c r="K46" s="127"/>
      <c r="L46" s="130"/>
    </row>
    <row r="47" spans="1:13" ht="36" customHeight="1" thickBot="1">
      <c r="A47" s="404"/>
      <c r="B47" s="335" t="s">
        <v>401</v>
      </c>
      <c r="C47" s="417" t="s">
        <v>333</v>
      </c>
      <c r="D47" s="417"/>
      <c r="E47" s="417"/>
      <c r="F47" s="417"/>
      <c r="G47" s="417"/>
      <c r="H47" s="417"/>
      <c r="I47" s="418" t="s">
        <v>293</v>
      </c>
      <c r="J47" s="419"/>
    </row>
    <row r="48" spans="1:13" ht="15.75" thickBot="1">
      <c r="A48" s="404"/>
      <c r="B48" s="406" t="s">
        <v>294</v>
      </c>
      <c r="C48" s="407"/>
      <c r="D48" s="408" t="s">
        <v>295</v>
      </c>
      <c r="E48" s="408" t="s">
        <v>296</v>
      </c>
      <c r="F48" s="408"/>
      <c r="G48" s="408" t="s">
        <v>297</v>
      </c>
      <c r="H48" s="408"/>
      <c r="I48" s="331"/>
      <c r="J48" s="336" t="s">
        <v>298</v>
      </c>
    </row>
    <row r="49" spans="1:13" ht="15.75" thickBot="1">
      <c r="A49" s="404"/>
      <c r="B49" s="406"/>
      <c r="C49" s="407"/>
      <c r="D49" s="408"/>
      <c r="E49" s="304" t="s">
        <v>299</v>
      </c>
      <c r="F49" s="304" t="s">
        <v>300</v>
      </c>
      <c r="G49" s="304" t="s">
        <v>301</v>
      </c>
      <c r="H49" s="304" t="s">
        <v>302</v>
      </c>
      <c r="I49" s="125"/>
      <c r="J49" s="337" t="s">
        <v>303</v>
      </c>
    </row>
    <row r="50" spans="1:13">
      <c r="A50" s="404"/>
      <c r="B50" s="338" t="s">
        <v>139</v>
      </c>
      <c r="C50" s="339" t="s">
        <v>139</v>
      </c>
      <c r="D50" s="340"/>
      <c r="E50" s="341"/>
      <c r="F50" s="341"/>
      <c r="G50" s="342">
        <v>0</v>
      </c>
      <c r="H50" s="342">
        <v>0</v>
      </c>
      <c r="I50" s="331"/>
      <c r="J50" s="343">
        <f>D50*(E50*G50+F50*H50)</f>
        <v>0</v>
      </c>
    </row>
    <row r="51" spans="1:13">
      <c r="A51" s="404"/>
      <c r="B51" s="338" t="s">
        <v>139</v>
      </c>
      <c r="C51" s="339" t="s">
        <v>139</v>
      </c>
      <c r="D51" s="340"/>
      <c r="E51" s="341"/>
      <c r="F51" s="341"/>
      <c r="G51" s="342">
        <v>0</v>
      </c>
      <c r="H51" s="342">
        <v>0</v>
      </c>
      <c r="I51" s="331"/>
      <c r="J51" s="343">
        <f>D51*(E51*G51+F51*H51)</f>
        <v>0</v>
      </c>
    </row>
    <row r="52" spans="1:13" ht="15.75" thickBot="1">
      <c r="A52" s="404"/>
      <c r="B52" s="344"/>
      <c r="C52" s="125"/>
      <c r="D52" s="125"/>
      <c r="E52" s="125"/>
      <c r="F52" s="125"/>
      <c r="G52" s="125"/>
      <c r="H52" s="303" t="s">
        <v>304</v>
      </c>
      <c r="I52" s="125"/>
      <c r="J52" s="345">
        <f>SUM(J50:J51)</f>
        <v>0</v>
      </c>
    </row>
    <row r="53" spans="1:13" ht="15.75" thickBot="1">
      <c r="A53" s="404"/>
      <c r="B53" s="346" t="s">
        <v>305</v>
      </c>
      <c r="C53" s="125"/>
      <c r="D53" s="304" t="s">
        <v>295</v>
      </c>
      <c r="E53" s="304" t="s">
        <v>160</v>
      </c>
      <c r="F53" s="125"/>
      <c r="G53" s="304" t="s">
        <v>297</v>
      </c>
      <c r="H53" s="405" t="s">
        <v>306</v>
      </c>
      <c r="I53" s="405"/>
      <c r="J53" s="409"/>
    </row>
    <row r="54" spans="1:13">
      <c r="A54" s="404"/>
      <c r="B54" s="338" t="s">
        <v>222</v>
      </c>
      <c r="C54" s="339" t="s">
        <v>476</v>
      </c>
      <c r="D54" s="340">
        <v>0.18753960981819431</v>
      </c>
      <c r="E54" s="347" t="s">
        <v>219</v>
      </c>
      <c r="F54" s="331"/>
      <c r="G54" s="342">
        <v>20463.337275000002</v>
      </c>
      <c r="H54" s="331"/>
      <c r="I54" s="331"/>
      <c r="J54" s="343">
        <f>D54*G54</f>
        <v>3837.6862881316119</v>
      </c>
    </row>
    <row r="55" spans="1:13">
      <c r="A55" s="404"/>
      <c r="B55" s="338" t="s">
        <v>229</v>
      </c>
      <c r="C55" s="339" t="s">
        <v>477</v>
      </c>
      <c r="D55" s="340">
        <v>1</v>
      </c>
      <c r="E55" s="347" t="s">
        <v>219</v>
      </c>
      <c r="F55" s="331"/>
      <c r="G55" s="342">
        <v>10410.581849999999</v>
      </c>
      <c r="H55" s="331"/>
      <c r="I55" s="331"/>
      <c r="J55" s="343">
        <f t="shared" ref="J55:J57" si="3">D55*G55</f>
        <v>10410.581849999999</v>
      </c>
    </row>
    <row r="56" spans="1:13">
      <c r="A56" s="404"/>
      <c r="B56" s="338" t="s">
        <v>234</v>
      </c>
      <c r="C56" s="339" t="s">
        <v>480</v>
      </c>
      <c r="D56" s="340">
        <v>0.5</v>
      </c>
      <c r="E56" s="347" t="s">
        <v>219</v>
      </c>
      <c r="F56" s="331"/>
      <c r="G56" s="342">
        <v>6337.2156749999995</v>
      </c>
      <c r="H56" s="331"/>
      <c r="I56" s="331"/>
      <c r="J56" s="343">
        <f t="shared" si="3"/>
        <v>3168.6078374999997</v>
      </c>
    </row>
    <row r="57" spans="1:13">
      <c r="A57" s="404"/>
      <c r="B57" s="338" t="s">
        <v>233</v>
      </c>
      <c r="C57" s="339" t="s">
        <v>479</v>
      </c>
      <c r="D57" s="340">
        <v>0.25</v>
      </c>
      <c r="E57" s="347" t="s">
        <v>219</v>
      </c>
      <c r="F57" s="331"/>
      <c r="G57" s="342">
        <v>4966.5119999999997</v>
      </c>
      <c r="H57" s="331"/>
      <c r="I57" s="331"/>
      <c r="J57" s="343">
        <f t="shared" si="3"/>
        <v>1241.6279999999999</v>
      </c>
    </row>
    <row r="58" spans="1:13">
      <c r="A58" s="404"/>
      <c r="B58" s="286"/>
      <c r="C58" s="331"/>
      <c r="D58" s="410" t="s">
        <v>307</v>
      </c>
      <c r="E58" s="410"/>
      <c r="F58" s="410"/>
      <c r="G58" s="410"/>
      <c r="H58" s="410"/>
      <c r="I58" s="331"/>
      <c r="J58" s="343">
        <f>SUM(J54:J57)</f>
        <v>18658.503975631611</v>
      </c>
    </row>
    <row r="59" spans="1:13" ht="15.75" thickBot="1">
      <c r="A59" s="404"/>
      <c r="B59" s="344"/>
      <c r="C59" s="125"/>
      <c r="D59" s="405" t="s">
        <v>308</v>
      </c>
      <c r="E59" s="405"/>
      <c r="F59" s="405"/>
      <c r="G59" s="405"/>
      <c r="H59" s="405"/>
      <c r="I59" s="125"/>
      <c r="J59" s="349">
        <f>J52+J58</f>
        <v>18658.503975631611</v>
      </c>
    </row>
    <row r="60" spans="1:13">
      <c r="A60" s="404"/>
      <c r="B60" s="286"/>
      <c r="C60" s="331"/>
      <c r="D60" s="410" t="s">
        <v>309</v>
      </c>
      <c r="E60" s="410"/>
      <c r="F60" s="410"/>
      <c r="G60" s="410"/>
      <c r="H60" s="410"/>
      <c r="I60" s="331"/>
      <c r="J60" s="350">
        <f>J59/I46</f>
        <v>93292.519878158055</v>
      </c>
    </row>
    <row r="61" spans="1:13">
      <c r="A61" s="404"/>
      <c r="B61" s="286"/>
      <c r="C61" s="331"/>
      <c r="D61" s="331"/>
      <c r="E61" s="331"/>
      <c r="F61" s="331"/>
      <c r="G61" s="331"/>
      <c r="H61" s="351" t="s">
        <v>310</v>
      </c>
      <c r="I61" s="331"/>
      <c r="J61" s="360">
        <v>0</v>
      </c>
    </row>
    <row r="62" spans="1:13" ht="15.75" thickBot="1">
      <c r="A62" s="404"/>
      <c r="B62" s="344"/>
      <c r="C62" s="125"/>
      <c r="D62" s="125"/>
      <c r="E62" s="125"/>
      <c r="F62" s="125"/>
      <c r="G62" s="125"/>
      <c r="H62" s="303" t="s">
        <v>311</v>
      </c>
      <c r="I62" s="125"/>
      <c r="J62" s="349" t="s">
        <v>139</v>
      </c>
    </row>
    <row r="63" spans="1:13" ht="15.75" thickBot="1">
      <c r="A63" s="404"/>
      <c r="B63" s="346" t="s">
        <v>312</v>
      </c>
      <c r="C63" s="125"/>
      <c r="D63" s="304" t="s">
        <v>295</v>
      </c>
      <c r="E63" s="304" t="s">
        <v>160</v>
      </c>
      <c r="F63" s="125"/>
      <c r="G63" s="304" t="s">
        <v>313</v>
      </c>
      <c r="H63" s="405" t="s">
        <v>314</v>
      </c>
      <c r="I63" s="405"/>
      <c r="J63" s="409"/>
    </row>
    <row r="64" spans="1:13">
      <c r="A64" s="404"/>
      <c r="B64" s="338" t="s">
        <v>139</v>
      </c>
      <c r="C64" s="339" t="s">
        <v>139</v>
      </c>
      <c r="D64" s="340">
        <v>0</v>
      </c>
      <c r="E64" s="347" t="s">
        <v>139</v>
      </c>
      <c r="F64" s="331"/>
      <c r="G64" s="342">
        <v>0</v>
      </c>
      <c r="H64" s="331"/>
      <c r="I64" s="331"/>
      <c r="J64" s="343">
        <f t="shared" ref="J64:J65" si="4">D64*G64</f>
        <v>0</v>
      </c>
      <c r="M64" s="130"/>
    </row>
    <row r="65" spans="1:13">
      <c r="A65" s="404"/>
      <c r="B65" s="338" t="s">
        <v>139</v>
      </c>
      <c r="C65" s="339" t="s">
        <v>139</v>
      </c>
      <c r="D65" s="340">
        <v>0</v>
      </c>
      <c r="E65" s="347" t="s">
        <v>139</v>
      </c>
      <c r="F65" s="331"/>
      <c r="G65" s="342">
        <v>0</v>
      </c>
      <c r="H65" s="331"/>
      <c r="I65" s="331"/>
      <c r="J65" s="343">
        <f t="shared" si="4"/>
        <v>0</v>
      </c>
      <c r="M65" s="130"/>
    </row>
    <row r="66" spans="1:13" ht="15.75" thickBot="1">
      <c r="A66" s="404"/>
      <c r="B66" s="344"/>
      <c r="C66" s="125"/>
      <c r="D66" s="405" t="s">
        <v>315</v>
      </c>
      <c r="E66" s="405"/>
      <c r="F66" s="405"/>
      <c r="G66" s="405"/>
      <c r="H66" s="405"/>
      <c r="I66" s="125"/>
      <c r="J66" s="345">
        <f>SUM(J64:J65)</f>
        <v>0</v>
      </c>
    </row>
    <row r="67" spans="1:13" ht="15.75" thickBot="1">
      <c r="A67" s="404"/>
      <c r="B67" s="346" t="s">
        <v>316</v>
      </c>
      <c r="C67" s="125"/>
      <c r="D67" s="304" t="s">
        <v>295</v>
      </c>
      <c r="E67" s="304" t="s">
        <v>160</v>
      </c>
      <c r="F67" s="125"/>
      <c r="G67" s="304" t="s">
        <v>314</v>
      </c>
      <c r="H67" s="405" t="s">
        <v>314</v>
      </c>
      <c r="I67" s="405"/>
      <c r="J67" s="409"/>
    </row>
    <row r="68" spans="1:13">
      <c r="A68" s="404"/>
      <c r="B68" s="338">
        <v>14250</v>
      </c>
      <c r="C68" s="339" t="s">
        <v>338</v>
      </c>
      <c r="D68" s="340">
        <v>260</v>
      </c>
      <c r="E68" s="347" t="s">
        <v>90</v>
      </c>
      <c r="F68" s="331"/>
      <c r="G68" s="342">
        <v>1.2</v>
      </c>
      <c r="H68" s="331"/>
      <c r="I68" s="331"/>
      <c r="J68" s="343">
        <f>D68*G68</f>
        <v>312</v>
      </c>
    </row>
    <row r="69" spans="1:13">
      <c r="A69" s="404"/>
      <c r="B69" s="338">
        <v>44480</v>
      </c>
      <c r="C69" s="339" t="s">
        <v>339</v>
      </c>
      <c r="D69" s="340">
        <v>24</v>
      </c>
      <c r="E69" s="347" t="s">
        <v>91</v>
      </c>
      <c r="F69" s="331"/>
      <c r="G69" s="342">
        <v>22.7</v>
      </c>
      <c r="H69" s="331"/>
      <c r="I69" s="331"/>
      <c r="J69" s="343">
        <f>D69*G69</f>
        <v>544.79999999999995</v>
      </c>
    </row>
    <row r="70" spans="1:13" ht="42.75">
      <c r="A70" s="404"/>
      <c r="B70" s="338">
        <v>5212560</v>
      </c>
      <c r="C70" s="339" t="s">
        <v>284</v>
      </c>
      <c r="D70" s="340">
        <v>528</v>
      </c>
      <c r="E70" s="347" t="s">
        <v>283</v>
      </c>
      <c r="F70" s="331"/>
      <c r="G70" s="342">
        <v>4.09</v>
      </c>
      <c r="H70" s="331"/>
      <c r="I70" s="331"/>
      <c r="J70" s="343">
        <f>D70*G70</f>
        <v>2159.52</v>
      </c>
    </row>
    <row r="71" spans="1:13">
      <c r="A71" s="404"/>
      <c r="B71" s="338" t="s">
        <v>340</v>
      </c>
      <c r="C71" s="339" t="s">
        <v>341</v>
      </c>
      <c r="D71" s="340">
        <v>6</v>
      </c>
      <c r="E71" s="347" t="s">
        <v>219</v>
      </c>
      <c r="F71" s="331"/>
      <c r="G71" s="342">
        <v>59.9</v>
      </c>
      <c r="H71" s="331"/>
      <c r="I71" s="331"/>
      <c r="J71" s="343">
        <f>D71*G71</f>
        <v>359.4</v>
      </c>
    </row>
    <row r="72" spans="1:13" ht="15.75" thickBot="1">
      <c r="A72" s="404"/>
      <c r="B72" s="344"/>
      <c r="C72" s="125"/>
      <c r="D72" s="405" t="s">
        <v>317</v>
      </c>
      <c r="E72" s="405"/>
      <c r="F72" s="405"/>
      <c r="G72" s="405"/>
      <c r="H72" s="405"/>
      <c r="I72" s="125"/>
      <c r="J72" s="345">
        <f>SUM(J68:J71)</f>
        <v>3375.72</v>
      </c>
    </row>
    <row r="73" spans="1:13" ht="15.75" thickBot="1">
      <c r="A73" s="404"/>
      <c r="B73" s="344"/>
      <c r="C73" s="125"/>
      <c r="D73" s="125"/>
      <c r="E73" s="125"/>
      <c r="F73" s="125"/>
      <c r="G73" s="125"/>
      <c r="H73" s="303" t="s">
        <v>318</v>
      </c>
      <c r="I73" s="125"/>
      <c r="J73" s="349">
        <f>J60+J66+J72</f>
        <v>96668.239878158056</v>
      </c>
    </row>
    <row r="74" spans="1:13" ht="15.75" thickBot="1">
      <c r="A74" s="404"/>
      <c r="B74" s="346" t="s">
        <v>319</v>
      </c>
      <c r="C74" s="125"/>
      <c r="D74" s="304" t="s">
        <v>159</v>
      </c>
      <c r="E74" s="304" t="s">
        <v>295</v>
      </c>
      <c r="F74" s="304" t="s">
        <v>160</v>
      </c>
      <c r="G74" s="125"/>
      <c r="H74" s="304" t="s">
        <v>314</v>
      </c>
      <c r="I74" s="405" t="s">
        <v>314</v>
      </c>
      <c r="J74" s="409"/>
    </row>
    <row r="75" spans="1:13">
      <c r="A75" s="404"/>
      <c r="B75" s="338" t="s">
        <v>139</v>
      </c>
      <c r="C75" s="339" t="s">
        <v>139</v>
      </c>
      <c r="D75" s="354" t="s">
        <v>139</v>
      </c>
      <c r="E75" s="340">
        <v>0</v>
      </c>
      <c r="F75" s="347" t="s">
        <v>172</v>
      </c>
      <c r="G75" s="331"/>
      <c r="H75" s="342">
        <v>0</v>
      </c>
      <c r="I75" s="331"/>
      <c r="J75" s="343">
        <f>ROUNDDOWN(E75*H75,4)</f>
        <v>0</v>
      </c>
    </row>
    <row r="76" spans="1:13">
      <c r="A76" s="404"/>
      <c r="B76" s="338" t="s">
        <v>139</v>
      </c>
      <c r="C76" s="339" t="s">
        <v>139</v>
      </c>
      <c r="D76" s="354" t="s">
        <v>139</v>
      </c>
      <c r="E76" s="340">
        <v>0</v>
      </c>
      <c r="F76" s="347" t="s">
        <v>172</v>
      </c>
      <c r="G76" s="331"/>
      <c r="H76" s="342">
        <v>0</v>
      </c>
      <c r="I76" s="331"/>
      <c r="J76" s="343">
        <f t="shared" ref="J76" si="5">ROUNDDOWN(E76*H76,4)</f>
        <v>0</v>
      </c>
    </row>
    <row r="77" spans="1:13" ht="15.75" thickBot="1">
      <c r="A77" s="404"/>
      <c r="B77" s="344"/>
      <c r="C77" s="125"/>
      <c r="D77" s="405" t="s">
        <v>320</v>
      </c>
      <c r="E77" s="405"/>
      <c r="F77" s="405"/>
      <c r="G77" s="405"/>
      <c r="H77" s="405"/>
      <c r="I77" s="125"/>
      <c r="J77" s="349">
        <f>SUM(J75:J76)</f>
        <v>0</v>
      </c>
    </row>
    <row r="78" spans="1:13" ht="15.75" thickBot="1">
      <c r="A78" s="404"/>
      <c r="B78" s="406" t="s">
        <v>321</v>
      </c>
      <c r="C78" s="407"/>
      <c r="D78" s="408" t="s">
        <v>295</v>
      </c>
      <c r="E78" s="408" t="s">
        <v>160</v>
      </c>
      <c r="F78" s="408" t="s">
        <v>42</v>
      </c>
      <c r="G78" s="408"/>
      <c r="H78" s="408"/>
      <c r="I78" s="331"/>
      <c r="J78" s="409" t="s">
        <v>314</v>
      </c>
    </row>
    <row r="79" spans="1:13" ht="15.75" thickBot="1">
      <c r="A79" s="404"/>
      <c r="B79" s="406"/>
      <c r="C79" s="407"/>
      <c r="D79" s="408"/>
      <c r="E79" s="408"/>
      <c r="F79" s="304" t="s">
        <v>322</v>
      </c>
      <c r="G79" s="304" t="s">
        <v>323</v>
      </c>
      <c r="H79" s="304" t="s">
        <v>324</v>
      </c>
      <c r="I79" s="125"/>
      <c r="J79" s="409"/>
    </row>
    <row r="80" spans="1:13">
      <c r="A80" s="404"/>
      <c r="B80" s="338" t="s">
        <v>139</v>
      </c>
      <c r="C80" s="339" t="s">
        <v>139</v>
      </c>
      <c r="D80" s="340"/>
      <c r="E80" s="347" t="s">
        <v>286</v>
      </c>
      <c r="F80" s="347"/>
      <c r="G80" s="347"/>
      <c r="H80" s="347"/>
      <c r="I80" s="331"/>
      <c r="J80" s="287"/>
    </row>
    <row r="81" spans="1:13">
      <c r="A81" s="404"/>
      <c r="B81" s="338" t="s">
        <v>139</v>
      </c>
      <c r="C81" s="339" t="s">
        <v>139</v>
      </c>
      <c r="D81" s="340"/>
      <c r="E81" s="347" t="s">
        <v>286</v>
      </c>
      <c r="F81" s="347"/>
      <c r="G81" s="347"/>
      <c r="H81" s="347"/>
      <c r="I81" s="331"/>
      <c r="J81" s="287"/>
    </row>
    <row r="82" spans="1:13">
      <c r="A82" s="404"/>
      <c r="B82" s="286"/>
      <c r="C82" s="331"/>
      <c r="D82" s="410" t="s">
        <v>328</v>
      </c>
      <c r="E82" s="410"/>
      <c r="F82" s="410"/>
      <c r="G82" s="410"/>
      <c r="H82" s="410"/>
      <c r="I82" s="331"/>
      <c r="J82" s="287"/>
    </row>
    <row r="83" spans="1:13" ht="15.75" thickBot="1">
      <c r="A83" s="404"/>
      <c r="B83" s="355"/>
      <c r="C83" s="124"/>
      <c r="D83" s="124"/>
      <c r="E83" s="124"/>
      <c r="F83" s="411" t="s">
        <v>329</v>
      </c>
      <c r="G83" s="411"/>
      <c r="H83" s="411"/>
      <c r="I83" s="124"/>
      <c r="J83" s="356">
        <f>TRUNC(J73+J77,2)</f>
        <v>96668.23</v>
      </c>
    </row>
    <row r="84" spans="1:13" ht="15.75" thickTop="1">
      <c r="A84" s="404"/>
      <c r="B84" s="357" t="s">
        <v>330</v>
      </c>
      <c r="C84" s="331"/>
      <c r="D84" s="331"/>
      <c r="E84" s="331"/>
      <c r="F84" s="331"/>
      <c r="G84" s="331"/>
      <c r="H84" s="331"/>
      <c r="I84" s="331"/>
      <c r="J84" s="287"/>
    </row>
    <row r="85" spans="1:13">
      <c r="B85" s="286"/>
      <c r="C85" s="331"/>
      <c r="D85" s="331"/>
      <c r="E85" s="331"/>
      <c r="F85" s="331"/>
      <c r="G85" s="331"/>
      <c r="H85" s="331"/>
      <c r="I85" s="331"/>
      <c r="J85" s="287"/>
    </row>
    <row r="86" spans="1:13" ht="23.25" thickBot="1">
      <c r="A86" s="404">
        <v>3</v>
      </c>
      <c r="B86" s="358" t="s">
        <v>332</v>
      </c>
      <c r="C86" s="128"/>
      <c r="D86" s="128"/>
      <c r="E86" s="128"/>
      <c r="F86" s="128"/>
      <c r="G86" s="128"/>
      <c r="H86" s="128"/>
      <c r="I86" s="128"/>
      <c r="J86" s="359"/>
      <c r="K86" s="253">
        <f>J122</f>
        <v>13826.85</v>
      </c>
      <c r="L86" s="131"/>
      <c r="M86" s="131"/>
    </row>
    <row r="87" spans="1:13" ht="21.75" customHeight="1" thickTop="1">
      <c r="A87" s="404"/>
      <c r="B87" s="330" t="s">
        <v>331</v>
      </c>
      <c r="C87" s="412" t="s">
        <v>488</v>
      </c>
      <c r="D87" s="412"/>
      <c r="E87" s="412"/>
      <c r="F87" s="412"/>
      <c r="G87" s="412"/>
      <c r="H87" s="412"/>
      <c r="I87" s="412"/>
      <c r="J87" s="413"/>
      <c r="L87" s="132"/>
      <c r="M87" s="132"/>
    </row>
    <row r="88" spans="1:13" ht="15.75">
      <c r="A88" s="404"/>
      <c r="B88" s="414" t="s">
        <v>291</v>
      </c>
      <c r="C88" s="415"/>
      <c r="D88" s="415"/>
      <c r="E88" s="415" t="s">
        <v>140</v>
      </c>
      <c r="F88" s="415"/>
      <c r="G88" s="331"/>
      <c r="H88" s="331"/>
      <c r="I88" s="331"/>
      <c r="J88" s="287"/>
      <c r="L88" s="126"/>
      <c r="M88" s="126"/>
    </row>
    <row r="89" spans="1:13" ht="15.75">
      <c r="A89" s="404"/>
      <c r="B89" s="414"/>
      <c r="C89" s="415"/>
      <c r="D89" s="415"/>
      <c r="E89" s="416" t="s">
        <v>502</v>
      </c>
      <c r="F89" s="416"/>
      <c r="G89" s="331"/>
      <c r="H89" s="332" t="s">
        <v>292</v>
      </c>
      <c r="I89" s="333">
        <v>1</v>
      </c>
      <c r="J89" s="334" t="str">
        <f>VLOOKUP(A86,ORÇAMENTO!$A$10:$L$46,7,1)</f>
        <v>GL</v>
      </c>
    </row>
    <row r="90" spans="1:13" ht="36" customHeight="1" thickBot="1">
      <c r="A90" s="404"/>
      <c r="B90" s="335" t="s">
        <v>12</v>
      </c>
      <c r="C90" s="417" t="s">
        <v>136</v>
      </c>
      <c r="D90" s="417"/>
      <c r="E90" s="417"/>
      <c r="F90" s="417"/>
      <c r="G90" s="417"/>
      <c r="H90" s="417"/>
      <c r="I90" s="418" t="s">
        <v>293</v>
      </c>
      <c r="J90" s="419"/>
    </row>
    <row r="91" spans="1:13" ht="15.75" thickBot="1">
      <c r="A91" s="404"/>
      <c r="B91" s="406" t="s">
        <v>294</v>
      </c>
      <c r="C91" s="407"/>
      <c r="D91" s="408" t="s">
        <v>295</v>
      </c>
      <c r="E91" s="408" t="s">
        <v>296</v>
      </c>
      <c r="F91" s="408"/>
      <c r="G91" s="408" t="s">
        <v>297</v>
      </c>
      <c r="H91" s="408"/>
      <c r="I91" s="331"/>
      <c r="J91" s="336" t="s">
        <v>298</v>
      </c>
    </row>
    <row r="92" spans="1:13" ht="15.75" thickBot="1">
      <c r="A92" s="404"/>
      <c r="B92" s="406"/>
      <c r="C92" s="407"/>
      <c r="D92" s="408"/>
      <c r="E92" s="304" t="s">
        <v>299</v>
      </c>
      <c r="F92" s="304" t="s">
        <v>300</v>
      </c>
      <c r="G92" s="304" t="s">
        <v>301</v>
      </c>
      <c r="H92" s="304" t="s">
        <v>302</v>
      </c>
      <c r="I92" s="125"/>
      <c r="J92" s="337" t="s">
        <v>303</v>
      </c>
    </row>
    <row r="93" spans="1:13">
      <c r="A93" s="404"/>
      <c r="B93" s="338" t="s">
        <v>139</v>
      </c>
      <c r="C93" s="339" t="s">
        <v>139</v>
      </c>
      <c r="D93" s="340"/>
      <c r="E93" s="341"/>
      <c r="F93" s="341"/>
      <c r="G93" s="342">
        <v>0</v>
      </c>
      <c r="H93" s="342">
        <v>0</v>
      </c>
      <c r="I93" s="331"/>
      <c r="J93" s="343">
        <f>D93*(E93*G93+F93*H93)</f>
        <v>0</v>
      </c>
    </row>
    <row r="94" spans="1:13">
      <c r="A94" s="404"/>
      <c r="B94" s="338" t="s">
        <v>139</v>
      </c>
      <c r="C94" s="339" t="s">
        <v>139</v>
      </c>
      <c r="D94" s="340"/>
      <c r="E94" s="341"/>
      <c r="F94" s="341"/>
      <c r="G94" s="342">
        <v>0</v>
      </c>
      <c r="H94" s="342">
        <v>0</v>
      </c>
      <c r="I94" s="331"/>
      <c r="J94" s="343">
        <f>D94*(E94*G94+F94*H94)</f>
        <v>0</v>
      </c>
    </row>
    <row r="95" spans="1:13" ht="15.75" thickBot="1">
      <c r="A95" s="404"/>
      <c r="B95" s="344"/>
      <c r="C95" s="125"/>
      <c r="D95" s="125"/>
      <c r="E95" s="125"/>
      <c r="F95" s="125"/>
      <c r="G95" s="125"/>
      <c r="H95" s="303" t="s">
        <v>304</v>
      </c>
      <c r="I95" s="125"/>
      <c r="J95" s="345">
        <f>SUM(J93:J94)</f>
        <v>0</v>
      </c>
    </row>
    <row r="96" spans="1:13" ht="15.75" thickBot="1">
      <c r="A96" s="404"/>
      <c r="B96" s="346" t="s">
        <v>305</v>
      </c>
      <c r="C96" s="125"/>
      <c r="D96" s="304" t="s">
        <v>295</v>
      </c>
      <c r="E96" s="304" t="s">
        <v>160</v>
      </c>
      <c r="F96" s="125"/>
      <c r="G96" s="304" t="s">
        <v>297</v>
      </c>
      <c r="H96" s="405" t="s">
        <v>306</v>
      </c>
      <c r="I96" s="405"/>
      <c r="J96" s="409"/>
    </row>
    <row r="97" spans="1:13">
      <c r="A97" s="404"/>
      <c r="B97" s="338" t="s">
        <v>225</v>
      </c>
      <c r="C97" s="339" t="s">
        <v>226</v>
      </c>
      <c r="D97" s="340">
        <v>8</v>
      </c>
      <c r="E97" s="347" t="s">
        <v>218</v>
      </c>
      <c r="F97" s="331"/>
      <c r="G97" s="342">
        <v>22.606999999999999</v>
      </c>
      <c r="H97" s="331"/>
      <c r="I97" s="331"/>
      <c r="J97" s="343">
        <f>D97*G97</f>
        <v>180.85599999999999</v>
      </c>
    </row>
    <row r="98" spans="1:13">
      <c r="A98" s="404"/>
      <c r="B98" s="338" t="s">
        <v>220</v>
      </c>
      <c r="C98" s="339" t="s">
        <v>221</v>
      </c>
      <c r="D98" s="340">
        <v>8</v>
      </c>
      <c r="E98" s="347" t="s">
        <v>218</v>
      </c>
      <c r="F98" s="331"/>
      <c r="G98" s="342">
        <v>28.3184</v>
      </c>
      <c r="H98" s="331"/>
      <c r="I98" s="331"/>
      <c r="J98" s="343">
        <f>D98*G98</f>
        <v>226.5472</v>
      </c>
    </row>
    <row r="99" spans="1:13">
      <c r="A99" s="404"/>
      <c r="B99" s="286"/>
      <c r="C99" s="331"/>
      <c r="D99" s="410" t="s">
        <v>307</v>
      </c>
      <c r="E99" s="410"/>
      <c r="F99" s="410"/>
      <c r="G99" s="410"/>
      <c r="H99" s="410"/>
      <c r="I99" s="331"/>
      <c r="J99" s="343">
        <f>SUM(J97:J98)</f>
        <v>407.40319999999997</v>
      </c>
    </row>
    <row r="100" spans="1:13" ht="15.75" thickBot="1">
      <c r="A100" s="404"/>
      <c r="B100" s="344"/>
      <c r="C100" s="125"/>
      <c r="D100" s="405" t="s">
        <v>308</v>
      </c>
      <c r="E100" s="405"/>
      <c r="F100" s="405"/>
      <c r="G100" s="405"/>
      <c r="H100" s="405"/>
      <c r="I100" s="125"/>
      <c r="J100" s="349">
        <f>J95+J99</f>
        <v>407.40319999999997</v>
      </c>
    </row>
    <row r="101" spans="1:13">
      <c r="A101" s="404"/>
      <c r="B101" s="286"/>
      <c r="C101" s="331"/>
      <c r="D101" s="410" t="s">
        <v>309</v>
      </c>
      <c r="E101" s="410"/>
      <c r="F101" s="410"/>
      <c r="G101" s="410"/>
      <c r="H101" s="410"/>
      <c r="I101" s="331"/>
      <c r="J101" s="350">
        <f>J100/I89</f>
        <v>407.40319999999997</v>
      </c>
    </row>
    <row r="102" spans="1:13">
      <c r="A102" s="404"/>
      <c r="B102" s="286"/>
      <c r="C102" s="331"/>
      <c r="D102" s="331"/>
      <c r="E102" s="331"/>
      <c r="F102" s="331"/>
      <c r="G102" s="331"/>
      <c r="H102" s="351" t="s">
        <v>310</v>
      </c>
      <c r="I102" s="331"/>
      <c r="J102" s="360" t="s">
        <v>139</v>
      </c>
    </row>
    <row r="103" spans="1:13" ht="15.75" thickBot="1">
      <c r="A103" s="404"/>
      <c r="B103" s="344"/>
      <c r="C103" s="125"/>
      <c r="D103" s="125"/>
      <c r="E103" s="125"/>
      <c r="F103" s="125"/>
      <c r="G103" s="125"/>
      <c r="H103" s="303" t="s">
        <v>311</v>
      </c>
      <c r="I103" s="125"/>
      <c r="J103" s="349" t="s">
        <v>139</v>
      </c>
    </row>
    <row r="104" spans="1:13" ht="15.75" thickBot="1">
      <c r="A104" s="404"/>
      <c r="B104" s="346" t="s">
        <v>312</v>
      </c>
      <c r="C104" s="125"/>
      <c r="D104" s="304" t="s">
        <v>295</v>
      </c>
      <c r="E104" s="304" t="s">
        <v>160</v>
      </c>
      <c r="F104" s="125"/>
      <c r="G104" s="304" t="s">
        <v>313</v>
      </c>
      <c r="H104" s="405" t="s">
        <v>314</v>
      </c>
      <c r="I104" s="405"/>
      <c r="J104" s="409"/>
    </row>
    <row r="105" spans="1:13" ht="28.5">
      <c r="A105" s="404"/>
      <c r="B105" s="338" t="s">
        <v>168</v>
      </c>
      <c r="C105" s="339" t="s">
        <v>169</v>
      </c>
      <c r="D105" s="340">
        <v>100</v>
      </c>
      <c r="E105" s="347" t="s">
        <v>167</v>
      </c>
      <c r="F105" s="331"/>
      <c r="G105" s="342">
        <v>1.8945000000000001</v>
      </c>
      <c r="H105" s="331"/>
      <c r="I105" s="331"/>
      <c r="J105" s="343">
        <f>D105*G105</f>
        <v>189.45000000000002</v>
      </c>
      <c r="M105" s="130"/>
    </row>
    <row r="106" spans="1:13">
      <c r="A106" s="404"/>
      <c r="B106" s="338" t="s">
        <v>139</v>
      </c>
      <c r="C106" s="339" t="s">
        <v>139</v>
      </c>
      <c r="D106" s="340">
        <v>0</v>
      </c>
      <c r="E106" s="347" t="s">
        <v>139</v>
      </c>
      <c r="F106" s="331"/>
      <c r="G106" s="342">
        <v>0</v>
      </c>
      <c r="H106" s="331"/>
      <c r="I106" s="331"/>
      <c r="J106" s="343">
        <f t="shared" ref="J106" si="6">D106*G106</f>
        <v>0</v>
      </c>
      <c r="M106" s="130"/>
    </row>
    <row r="107" spans="1:13" ht="15.75" thickBot="1">
      <c r="A107" s="404"/>
      <c r="B107" s="344"/>
      <c r="C107" s="125"/>
      <c r="D107" s="405" t="s">
        <v>315</v>
      </c>
      <c r="E107" s="405"/>
      <c r="F107" s="405"/>
      <c r="G107" s="405"/>
      <c r="H107" s="405"/>
      <c r="I107" s="125"/>
      <c r="J107" s="345">
        <f>SUM(J105:J106)</f>
        <v>189.45000000000002</v>
      </c>
    </row>
    <row r="108" spans="1:13" ht="15.75" thickBot="1">
      <c r="A108" s="404"/>
      <c r="B108" s="346" t="s">
        <v>316</v>
      </c>
      <c r="C108" s="125"/>
      <c r="D108" s="304" t="s">
        <v>295</v>
      </c>
      <c r="E108" s="304" t="s">
        <v>160</v>
      </c>
      <c r="F108" s="125"/>
      <c r="G108" s="304" t="s">
        <v>314</v>
      </c>
      <c r="H108" s="405" t="s">
        <v>314</v>
      </c>
      <c r="I108" s="405"/>
      <c r="J108" s="409"/>
    </row>
    <row r="109" spans="1:13" ht="28.5">
      <c r="A109" s="404"/>
      <c r="B109" s="338">
        <v>10775</v>
      </c>
      <c r="C109" s="339" t="s">
        <v>344</v>
      </c>
      <c r="D109" s="340">
        <v>6</v>
      </c>
      <c r="E109" s="347" t="s">
        <v>219</v>
      </c>
      <c r="F109" s="331"/>
      <c r="G109" s="342">
        <v>980</v>
      </c>
      <c r="H109" s="331"/>
      <c r="I109" s="331"/>
      <c r="J109" s="343">
        <f>D109*G109</f>
        <v>5880</v>
      </c>
    </row>
    <row r="110" spans="1:13" ht="28.5">
      <c r="A110" s="404"/>
      <c r="B110" s="338">
        <v>10779</v>
      </c>
      <c r="C110" s="339" t="s">
        <v>345</v>
      </c>
      <c r="D110" s="340">
        <v>6</v>
      </c>
      <c r="E110" s="347" t="s">
        <v>219</v>
      </c>
      <c r="F110" s="331"/>
      <c r="G110" s="342">
        <v>1225</v>
      </c>
      <c r="H110" s="331"/>
      <c r="I110" s="331"/>
      <c r="J110" s="343">
        <f>D110*G110</f>
        <v>7350</v>
      </c>
    </row>
    <row r="111" spans="1:13" ht="15.75" thickBot="1">
      <c r="A111" s="404"/>
      <c r="B111" s="344"/>
      <c r="C111" s="125"/>
      <c r="D111" s="405" t="s">
        <v>317</v>
      </c>
      <c r="E111" s="405"/>
      <c r="F111" s="405"/>
      <c r="G111" s="405"/>
      <c r="H111" s="405"/>
      <c r="I111" s="125"/>
      <c r="J111" s="345">
        <f>SUM(J109:J110)</f>
        <v>13230</v>
      </c>
    </row>
    <row r="112" spans="1:13" ht="15.75" thickBot="1">
      <c r="A112" s="404"/>
      <c r="B112" s="344"/>
      <c r="C112" s="125"/>
      <c r="D112" s="125"/>
      <c r="E112" s="125"/>
      <c r="F112" s="125"/>
      <c r="G112" s="125"/>
      <c r="H112" s="303" t="s">
        <v>318</v>
      </c>
      <c r="I112" s="125"/>
      <c r="J112" s="349">
        <f>J101+J107+J111</f>
        <v>13826.8532</v>
      </c>
    </row>
    <row r="113" spans="1:13" ht="15.75" thickBot="1">
      <c r="A113" s="404"/>
      <c r="B113" s="346" t="s">
        <v>319</v>
      </c>
      <c r="C113" s="125"/>
      <c r="D113" s="304" t="s">
        <v>159</v>
      </c>
      <c r="E113" s="304" t="s">
        <v>295</v>
      </c>
      <c r="F113" s="304" t="s">
        <v>160</v>
      </c>
      <c r="G113" s="125"/>
      <c r="H113" s="304" t="s">
        <v>314</v>
      </c>
      <c r="I113" s="405" t="s">
        <v>314</v>
      </c>
      <c r="J113" s="409"/>
    </row>
    <row r="114" spans="1:13">
      <c r="A114" s="404"/>
      <c r="B114" s="338" t="s">
        <v>139</v>
      </c>
      <c r="C114" s="339" t="s">
        <v>139</v>
      </c>
      <c r="D114" s="354" t="s">
        <v>139</v>
      </c>
      <c r="E114" s="340">
        <v>0</v>
      </c>
      <c r="F114" s="347" t="s">
        <v>172</v>
      </c>
      <c r="G114" s="331"/>
      <c r="H114" s="342">
        <v>0</v>
      </c>
      <c r="I114" s="331"/>
      <c r="J114" s="343">
        <f>ROUNDDOWN(E114*H114,4)</f>
        <v>0</v>
      </c>
    </row>
    <row r="115" spans="1:13">
      <c r="A115" s="404"/>
      <c r="B115" s="338" t="s">
        <v>139</v>
      </c>
      <c r="C115" s="339" t="s">
        <v>139</v>
      </c>
      <c r="D115" s="354" t="s">
        <v>139</v>
      </c>
      <c r="E115" s="340">
        <v>0</v>
      </c>
      <c r="F115" s="347" t="s">
        <v>172</v>
      </c>
      <c r="G115" s="331"/>
      <c r="H115" s="342">
        <v>0</v>
      </c>
      <c r="I115" s="331"/>
      <c r="J115" s="343">
        <f t="shared" ref="J115" si="7">ROUNDDOWN(E115*H115,4)</f>
        <v>0</v>
      </c>
    </row>
    <row r="116" spans="1:13" ht="15.75" thickBot="1">
      <c r="A116" s="404"/>
      <c r="B116" s="344"/>
      <c r="C116" s="125"/>
      <c r="D116" s="405" t="s">
        <v>320</v>
      </c>
      <c r="E116" s="405"/>
      <c r="F116" s="405"/>
      <c r="G116" s="405"/>
      <c r="H116" s="405"/>
      <c r="I116" s="125"/>
      <c r="J116" s="349">
        <f>SUM(J114:J115)</f>
        <v>0</v>
      </c>
    </row>
    <row r="117" spans="1:13" ht="15.75" thickBot="1">
      <c r="A117" s="404"/>
      <c r="B117" s="406" t="s">
        <v>321</v>
      </c>
      <c r="C117" s="407"/>
      <c r="D117" s="408" t="s">
        <v>295</v>
      </c>
      <c r="E117" s="408" t="s">
        <v>160</v>
      </c>
      <c r="F117" s="408" t="s">
        <v>42</v>
      </c>
      <c r="G117" s="408"/>
      <c r="H117" s="408"/>
      <c r="I117" s="331"/>
      <c r="J117" s="409" t="s">
        <v>314</v>
      </c>
    </row>
    <row r="118" spans="1:13" ht="15.75" thickBot="1">
      <c r="A118" s="404"/>
      <c r="B118" s="406"/>
      <c r="C118" s="407"/>
      <c r="D118" s="408"/>
      <c r="E118" s="408"/>
      <c r="F118" s="304" t="s">
        <v>322</v>
      </c>
      <c r="G118" s="304" t="s">
        <v>323</v>
      </c>
      <c r="H118" s="304" t="s">
        <v>324</v>
      </c>
      <c r="I118" s="125"/>
      <c r="J118" s="409"/>
    </row>
    <row r="119" spans="1:13">
      <c r="A119" s="404"/>
      <c r="B119" s="338" t="s">
        <v>139</v>
      </c>
      <c r="C119" s="339" t="s">
        <v>139</v>
      </c>
      <c r="D119" s="340">
        <v>0</v>
      </c>
      <c r="E119" s="347" t="s">
        <v>286</v>
      </c>
      <c r="F119" s="347"/>
      <c r="G119" s="347"/>
      <c r="H119" s="347"/>
      <c r="I119" s="331"/>
      <c r="J119" s="287"/>
    </row>
    <row r="120" spans="1:13">
      <c r="A120" s="404"/>
      <c r="B120" s="338" t="s">
        <v>139</v>
      </c>
      <c r="C120" s="339" t="s">
        <v>139</v>
      </c>
      <c r="D120" s="340">
        <v>0</v>
      </c>
      <c r="E120" s="347" t="s">
        <v>286</v>
      </c>
      <c r="F120" s="347"/>
      <c r="G120" s="347"/>
      <c r="H120" s="347"/>
      <c r="I120" s="331"/>
      <c r="J120" s="287"/>
    </row>
    <row r="121" spans="1:13">
      <c r="A121" s="404"/>
      <c r="B121" s="286"/>
      <c r="C121" s="331"/>
      <c r="D121" s="410" t="s">
        <v>328</v>
      </c>
      <c r="E121" s="410"/>
      <c r="F121" s="410"/>
      <c r="G121" s="410"/>
      <c r="H121" s="410"/>
      <c r="I121" s="331"/>
      <c r="J121" s="287"/>
    </row>
    <row r="122" spans="1:13" ht="15.75" thickBot="1">
      <c r="A122" s="404"/>
      <c r="B122" s="355"/>
      <c r="C122" s="124"/>
      <c r="D122" s="124"/>
      <c r="E122" s="124"/>
      <c r="F122" s="411" t="s">
        <v>329</v>
      </c>
      <c r="G122" s="411"/>
      <c r="H122" s="411"/>
      <c r="I122" s="124"/>
      <c r="J122" s="356">
        <f>TRUNC(J112+J116,2)</f>
        <v>13826.85</v>
      </c>
    </row>
    <row r="123" spans="1:13" ht="15.75" thickTop="1">
      <c r="A123" s="404"/>
      <c r="B123" s="357" t="s">
        <v>330</v>
      </c>
      <c r="C123" s="331"/>
      <c r="D123" s="331"/>
      <c r="E123" s="331"/>
      <c r="F123" s="331"/>
      <c r="G123" s="331"/>
      <c r="H123" s="331"/>
      <c r="I123" s="331"/>
      <c r="J123" s="287"/>
    </row>
    <row r="124" spans="1:13">
      <c r="B124" s="286"/>
      <c r="C124" s="331"/>
      <c r="D124" s="331"/>
      <c r="E124" s="331"/>
      <c r="F124" s="331"/>
      <c r="G124" s="331"/>
      <c r="H124" s="331"/>
      <c r="I124" s="331"/>
      <c r="J124" s="287"/>
    </row>
    <row r="125" spans="1:13" ht="23.25" thickBot="1">
      <c r="A125" s="404">
        <v>4</v>
      </c>
      <c r="B125" s="358" t="s">
        <v>332</v>
      </c>
      <c r="C125" s="128"/>
      <c r="D125" s="128"/>
      <c r="E125" s="128"/>
      <c r="F125" s="128"/>
      <c r="G125" s="128"/>
      <c r="H125" s="128"/>
      <c r="I125" s="128"/>
      <c r="J125" s="359"/>
      <c r="K125" s="253">
        <f>J163</f>
        <v>434.59</v>
      </c>
      <c r="L125" s="131"/>
      <c r="M125" s="131"/>
    </row>
    <row r="126" spans="1:13" ht="21.75" customHeight="1" thickTop="1">
      <c r="A126" s="404"/>
      <c r="B126" s="330" t="s">
        <v>331</v>
      </c>
      <c r="C126" s="412" t="s">
        <v>488</v>
      </c>
      <c r="D126" s="412"/>
      <c r="E126" s="412"/>
      <c r="F126" s="412"/>
      <c r="G126" s="412"/>
      <c r="H126" s="412"/>
      <c r="I126" s="412"/>
      <c r="J126" s="413"/>
      <c r="L126" s="132"/>
      <c r="M126" s="132"/>
    </row>
    <row r="127" spans="1:13" ht="15.75">
      <c r="A127" s="404"/>
      <c r="B127" s="414" t="s">
        <v>291</v>
      </c>
      <c r="C127" s="415"/>
      <c r="D127" s="415"/>
      <c r="E127" s="415" t="s">
        <v>140</v>
      </c>
      <c r="F127" s="415"/>
      <c r="G127" s="331"/>
      <c r="H127" s="331"/>
      <c r="I127" s="331"/>
      <c r="J127" s="287"/>
      <c r="L127" s="126"/>
      <c r="M127" s="126"/>
    </row>
    <row r="128" spans="1:13" ht="15.75">
      <c r="A128" s="404"/>
      <c r="B128" s="414"/>
      <c r="C128" s="415"/>
      <c r="D128" s="415"/>
      <c r="E128" s="416" t="s">
        <v>502</v>
      </c>
      <c r="F128" s="416"/>
      <c r="G128" s="331"/>
      <c r="H128" s="332" t="s">
        <v>292</v>
      </c>
      <c r="I128" s="333">
        <v>1</v>
      </c>
      <c r="J128" s="334" t="str">
        <f>VLOOKUP(A125,ORÇAMENTO!$A$10:$L$46,7,1)</f>
        <v>M2</v>
      </c>
    </row>
    <row r="129" spans="1:13" ht="36" customHeight="1" thickBot="1">
      <c r="A129" s="404"/>
      <c r="B129" s="335">
        <v>103689</v>
      </c>
      <c r="C129" s="417" t="s">
        <v>27</v>
      </c>
      <c r="D129" s="417"/>
      <c r="E129" s="417"/>
      <c r="F129" s="417"/>
      <c r="G129" s="417"/>
      <c r="H129" s="417"/>
      <c r="I129" s="418" t="s">
        <v>293</v>
      </c>
      <c r="J129" s="419"/>
    </row>
    <row r="130" spans="1:13" ht="15.75" thickBot="1">
      <c r="A130" s="404"/>
      <c r="B130" s="406" t="s">
        <v>294</v>
      </c>
      <c r="C130" s="407"/>
      <c r="D130" s="408" t="s">
        <v>295</v>
      </c>
      <c r="E130" s="408" t="s">
        <v>296</v>
      </c>
      <c r="F130" s="408"/>
      <c r="G130" s="408" t="s">
        <v>297</v>
      </c>
      <c r="H130" s="408"/>
      <c r="I130" s="331"/>
      <c r="J130" s="336" t="s">
        <v>298</v>
      </c>
    </row>
    <row r="131" spans="1:13" ht="15.75" thickBot="1">
      <c r="A131" s="404"/>
      <c r="B131" s="406"/>
      <c r="C131" s="407"/>
      <c r="D131" s="408"/>
      <c r="E131" s="304" t="s">
        <v>299</v>
      </c>
      <c r="F131" s="304" t="s">
        <v>300</v>
      </c>
      <c r="G131" s="304" t="s">
        <v>301</v>
      </c>
      <c r="H131" s="304" t="s">
        <v>302</v>
      </c>
      <c r="I131" s="125"/>
      <c r="J131" s="337" t="s">
        <v>303</v>
      </c>
    </row>
    <row r="132" spans="1:13">
      <c r="A132" s="404"/>
      <c r="B132" s="338" t="s">
        <v>139</v>
      </c>
      <c r="C132" s="339" t="s">
        <v>139</v>
      </c>
      <c r="D132" s="340"/>
      <c r="E132" s="341"/>
      <c r="F132" s="341"/>
      <c r="G132" s="342">
        <v>0</v>
      </c>
      <c r="H132" s="342">
        <v>0</v>
      </c>
      <c r="I132" s="331"/>
      <c r="J132" s="343">
        <f>D132*(E132*G132+F132*H132)</f>
        <v>0</v>
      </c>
    </row>
    <row r="133" spans="1:13">
      <c r="A133" s="404"/>
      <c r="B133" s="338" t="s">
        <v>139</v>
      </c>
      <c r="C133" s="339" t="s">
        <v>139</v>
      </c>
      <c r="D133" s="340"/>
      <c r="E133" s="341"/>
      <c r="F133" s="341"/>
      <c r="G133" s="342">
        <v>0</v>
      </c>
      <c r="H133" s="342">
        <v>0</v>
      </c>
      <c r="I133" s="331"/>
      <c r="J133" s="343">
        <f>D133*(E133*G133+F133*H133)</f>
        <v>0</v>
      </c>
    </row>
    <row r="134" spans="1:13" ht="15.75" thickBot="1">
      <c r="A134" s="404"/>
      <c r="B134" s="344"/>
      <c r="C134" s="125"/>
      <c r="D134" s="125"/>
      <c r="E134" s="125"/>
      <c r="F134" s="125"/>
      <c r="G134" s="125"/>
      <c r="H134" s="303" t="s">
        <v>304</v>
      </c>
      <c r="I134" s="125"/>
      <c r="J134" s="345">
        <f>SUM(J132:J133)</f>
        <v>0</v>
      </c>
    </row>
    <row r="135" spans="1:13" ht="15.75" thickBot="1">
      <c r="A135" s="404"/>
      <c r="B135" s="346" t="s">
        <v>305</v>
      </c>
      <c r="C135" s="125"/>
      <c r="D135" s="304" t="s">
        <v>295</v>
      </c>
      <c r="E135" s="304" t="s">
        <v>160</v>
      </c>
      <c r="F135" s="125"/>
      <c r="G135" s="304" t="s">
        <v>297</v>
      </c>
      <c r="H135" s="405" t="s">
        <v>306</v>
      </c>
      <c r="I135" s="405"/>
      <c r="J135" s="409"/>
    </row>
    <row r="136" spans="1:13">
      <c r="A136" s="404"/>
      <c r="B136" s="338" t="s">
        <v>225</v>
      </c>
      <c r="C136" s="339" t="s">
        <v>226</v>
      </c>
      <c r="D136" s="340">
        <v>1.1186</v>
      </c>
      <c r="E136" s="347" t="s">
        <v>218</v>
      </c>
      <c r="F136" s="331"/>
      <c r="G136" s="342">
        <v>22.606999999999999</v>
      </c>
      <c r="H136" s="331"/>
      <c r="I136" s="331"/>
      <c r="J136" s="343">
        <f>D136*G136</f>
        <v>25.288190199999999</v>
      </c>
    </row>
    <row r="137" spans="1:13">
      <c r="A137" s="404"/>
      <c r="B137" s="338" t="s">
        <v>220</v>
      </c>
      <c r="C137" s="339" t="s">
        <v>221</v>
      </c>
      <c r="D137" s="340">
        <v>0.37290000000000001</v>
      </c>
      <c r="E137" s="347" t="s">
        <v>218</v>
      </c>
      <c r="F137" s="331"/>
      <c r="G137" s="342">
        <v>28.3184</v>
      </c>
      <c r="H137" s="331"/>
      <c r="I137" s="331"/>
      <c r="J137" s="343">
        <f>D137*G137</f>
        <v>10.55993136</v>
      </c>
    </row>
    <row r="138" spans="1:13">
      <c r="A138" s="404"/>
      <c r="B138" s="286"/>
      <c r="C138" s="331"/>
      <c r="D138" s="410" t="s">
        <v>307</v>
      </c>
      <c r="E138" s="410"/>
      <c r="F138" s="410"/>
      <c r="G138" s="410"/>
      <c r="H138" s="410"/>
      <c r="I138" s="331"/>
      <c r="J138" s="343">
        <f>SUM(J136:J137)</f>
        <v>35.848121559999996</v>
      </c>
    </row>
    <row r="139" spans="1:13" ht="15.75" thickBot="1">
      <c r="A139" s="404"/>
      <c r="B139" s="344"/>
      <c r="C139" s="125"/>
      <c r="D139" s="405" t="s">
        <v>308</v>
      </c>
      <c r="E139" s="405"/>
      <c r="F139" s="405"/>
      <c r="G139" s="405"/>
      <c r="H139" s="405"/>
      <c r="I139" s="125"/>
      <c r="J139" s="349">
        <f>J134+J138</f>
        <v>35.848121559999996</v>
      </c>
    </row>
    <row r="140" spans="1:13">
      <c r="A140" s="404"/>
      <c r="B140" s="286"/>
      <c r="C140" s="331"/>
      <c r="D140" s="410" t="s">
        <v>309</v>
      </c>
      <c r="E140" s="410"/>
      <c r="F140" s="410"/>
      <c r="G140" s="410"/>
      <c r="H140" s="410"/>
      <c r="I140" s="331"/>
      <c r="J140" s="350">
        <f>J139/I128</f>
        <v>35.848121559999996</v>
      </c>
    </row>
    <row r="141" spans="1:13">
      <c r="A141" s="404"/>
      <c r="B141" s="286"/>
      <c r="C141" s="331"/>
      <c r="D141" s="331"/>
      <c r="E141" s="331"/>
      <c r="F141" s="331"/>
      <c r="G141" s="331"/>
      <c r="H141" s="351" t="s">
        <v>310</v>
      </c>
      <c r="I141" s="331"/>
      <c r="J141" s="360" t="s">
        <v>139</v>
      </c>
    </row>
    <row r="142" spans="1:13" ht="15.75" thickBot="1">
      <c r="A142" s="404"/>
      <c r="B142" s="344"/>
      <c r="C142" s="125"/>
      <c r="D142" s="125"/>
      <c r="E142" s="125"/>
      <c r="F142" s="125"/>
      <c r="G142" s="125"/>
      <c r="H142" s="303" t="s">
        <v>311</v>
      </c>
      <c r="I142" s="125"/>
      <c r="J142" s="349" t="s">
        <v>139</v>
      </c>
    </row>
    <row r="143" spans="1:13" ht="15.75" thickBot="1">
      <c r="A143" s="404"/>
      <c r="B143" s="346" t="s">
        <v>312</v>
      </c>
      <c r="C143" s="125"/>
      <c r="D143" s="304" t="s">
        <v>295</v>
      </c>
      <c r="E143" s="304" t="s">
        <v>160</v>
      </c>
      <c r="F143" s="125"/>
      <c r="G143" s="304" t="s">
        <v>313</v>
      </c>
      <c r="H143" s="405" t="s">
        <v>314</v>
      </c>
      <c r="I143" s="405"/>
      <c r="J143" s="409"/>
    </row>
    <row r="144" spans="1:13">
      <c r="A144" s="404"/>
      <c r="B144" s="338" t="s">
        <v>194</v>
      </c>
      <c r="C144" s="339" t="s">
        <v>195</v>
      </c>
      <c r="D144" s="340">
        <v>6.4165999999999999</v>
      </c>
      <c r="E144" s="347" t="s">
        <v>167</v>
      </c>
      <c r="F144" s="331"/>
      <c r="G144" s="342">
        <v>2.1215999999999999</v>
      </c>
      <c r="H144" s="331"/>
      <c r="I144" s="331"/>
      <c r="J144" s="343">
        <f>D144*G144</f>
        <v>13.61345856</v>
      </c>
      <c r="M144" s="130"/>
    </row>
    <row r="145" spans="1:13">
      <c r="A145" s="404"/>
      <c r="B145" s="338" t="s">
        <v>192</v>
      </c>
      <c r="C145" s="339" t="s">
        <v>193</v>
      </c>
      <c r="D145" s="340">
        <v>2.4500000000000001E-2</v>
      </c>
      <c r="E145" s="347" t="s">
        <v>161</v>
      </c>
      <c r="F145" s="331"/>
      <c r="G145" s="342">
        <v>15.595800000000001</v>
      </c>
      <c r="H145" s="331"/>
      <c r="I145" s="331"/>
      <c r="J145" s="343">
        <f t="shared" ref="J145:J147" si="8">D145*G145</f>
        <v>0.38209710000000002</v>
      </c>
      <c r="M145" s="130"/>
    </row>
    <row r="146" spans="1:13">
      <c r="A146" s="404"/>
      <c r="B146" s="338" t="s">
        <v>184</v>
      </c>
      <c r="C146" s="339" t="s">
        <v>185</v>
      </c>
      <c r="D146" s="340">
        <v>2.2608E-2</v>
      </c>
      <c r="E146" s="347" t="s">
        <v>91</v>
      </c>
      <c r="F146" s="331"/>
      <c r="G146" s="342">
        <v>2919.2284</v>
      </c>
      <c r="H146" s="331"/>
      <c r="I146" s="331"/>
      <c r="J146" s="343">
        <f t="shared" ref="J146" si="9">D146*G146</f>
        <v>65.997915667200004</v>
      </c>
      <c r="M146" s="130"/>
    </row>
    <row r="147" spans="1:13" ht="28.5">
      <c r="A147" s="404"/>
      <c r="B147" s="338">
        <v>4813</v>
      </c>
      <c r="C147" s="339" t="s">
        <v>343</v>
      </c>
      <c r="D147" s="340">
        <v>1</v>
      </c>
      <c r="E147" s="347" t="s">
        <v>173</v>
      </c>
      <c r="F147" s="331"/>
      <c r="G147" s="342">
        <v>318.75</v>
      </c>
      <c r="H147" s="361" t="s">
        <v>467</v>
      </c>
      <c r="I147" s="331"/>
      <c r="J147" s="343">
        <f t="shared" si="8"/>
        <v>318.75</v>
      </c>
      <c r="M147" s="130"/>
    </row>
    <row r="148" spans="1:13" ht="15.75" thickBot="1">
      <c r="A148" s="404"/>
      <c r="B148" s="344"/>
      <c r="C148" s="125"/>
      <c r="D148" s="405" t="s">
        <v>315</v>
      </c>
      <c r="E148" s="405"/>
      <c r="F148" s="405"/>
      <c r="G148" s="405"/>
      <c r="H148" s="405"/>
      <c r="I148" s="125"/>
      <c r="J148" s="345">
        <f>SUM(J144:J147)</f>
        <v>398.74347132719998</v>
      </c>
    </row>
    <row r="149" spans="1:13" ht="15.75" thickBot="1">
      <c r="A149" s="404"/>
      <c r="B149" s="346" t="s">
        <v>316</v>
      </c>
      <c r="C149" s="125"/>
      <c r="D149" s="304" t="s">
        <v>295</v>
      </c>
      <c r="E149" s="304" t="s">
        <v>160</v>
      </c>
      <c r="F149" s="125"/>
      <c r="G149" s="304" t="s">
        <v>314</v>
      </c>
      <c r="H149" s="405" t="s">
        <v>314</v>
      </c>
      <c r="I149" s="405"/>
      <c r="J149" s="409"/>
    </row>
    <row r="150" spans="1:13">
      <c r="A150" s="404"/>
      <c r="B150" s="338" t="s">
        <v>139</v>
      </c>
      <c r="C150" s="339" t="s">
        <v>139</v>
      </c>
      <c r="D150" s="340">
        <v>0</v>
      </c>
      <c r="E150" s="347" t="s">
        <v>139</v>
      </c>
      <c r="F150" s="331"/>
      <c r="G150" s="342">
        <v>0</v>
      </c>
      <c r="H150" s="331"/>
      <c r="I150" s="331"/>
      <c r="J150" s="343">
        <f>D150*G150</f>
        <v>0</v>
      </c>
    </row>
    <row r="151" spans="1:13">
      <c r="A151" s="404"/>
      <c r="B151" s="338" t="s">
        <v>139</v>
      </c>
      <c r="C151" s="339" t="s">
        <v>139</v>
      </c>
      <c r="D151" s="340">
        <v>0</v>
      </c>
      <c r="E151" s="347" t="s">
        <v>139</v>
      </c>
      <c r="F151" s="331"/>
      <c r="G151" s="342">
        <v>0</v>
      </c>
      <c r="H151" s="331"/>
      <c r="I151" s="331"/>
      <c r="J151" s="343">
        <f>D151*G151</f>
        <v>0</v>
      </c>
    </row>
    <row r="152" spans="1:13" ht="15.75" thickBot="1">
      <c r="A152" s="404"/>
      <c r="B152" s="344"/>
      <c r="C152" s="125"/>
      <c r="D152" s="405" t="s">
        <v>317</v>
      </c>
      <c r="E152" s="405"/>
      <c r="F152" s="405"/>
      <c r="G152" s="405"/>
      <c r="H152" s="405"/>
      <c r="I152" s="125"/>
      <c r="J152" s="345">
        <f>SUM(J150:J151)</f>
        <v>0</v>
      </c>
    </row>
    <row r="153" spans="1:13" ht="15.75" thickBot="1">
      <c r="A153" s="404"/>
      <c r="B153" s="344"/>
      <c r="C153" s="125"/>
      <c r="D153" s="125"/>
      <c r="E153" s="125"/>
      <c r="F153" s="125"/>
      <c r="G153" s="125"/>
      <c r="H153" s="303" t="s">
        <v>318</v>
      </c>
      <c r="I153" s="125"/>
      <c r="J153" s="349">
        <f>J140+J148+J152</f>
        <v>434.59159288719997</v>
      </c>
    </row>
    <row r="154" spans="1:13" ht="15.75" thickBot="1">
      <c r="A154" s="404"/>
      <c r="B154" s="346" t="s">
        <v>319</v>
      </c>
      <c r="C154" s="125"/>
      <c r="D154" s="304" t="s">
        <v>159</v>
      </c>
      <c r="E154" s="304" t="s">
        <v>295</v>
      </c>
      <c r="F154" s="304" t="s">
        <v>160</v>
      </c>
      <c r="G154" s="125"/>
      <c r="H154" s="304" t="s">
        <v>314</v>
      </c>
      <c r="I154" s="405" t="s">
        <v>314</v>
      </c>
      <c r="J154" s="409"/>
    </row>
    <row r="155" spans="1:13">
      <c r="A155" s="404"/>
      <c r="B155" s="338" t="s">
        <v>139</v>
      </c>
      <c r="C155" s="339" t="s">
        <v>139</v>
      </c>
      <c r="D155" s="354" t="s">
        <v>139</v>
      </c>
      <c r="E155" s="340">
        <v>0</v>
      </c>
      <c r="F155" s="347" t="s">
        <v>172</v>
      </c>
      <c r="G155" s="331"/>
      <c r="H155" s="342">
        <v>0</v>
      </c>
      <c r="I155" s="331"/>
      <c r="J155" s="343">
        <f>ROUNDDOWN(E155*H155,4)</f>
        <v>0</v>
      </c>
    </row>
    <row r="156" spans="1:13">
      <c r="A156" s="404"/>
      <c r="B156" s="338" t="s">
        <v>139</v>
      </c>
      <c r="C156" s="339" t="s">
        <v>139</v>
      </c>
      <c r="D156" s="354" t="s">
        <v>139</v>
      </c>
      <c r="E156" s="340">
        <v>0</v>
      </c>
      <c r="F156" s="347" t="s">
        <v>172</v>
      </c>
      <c r="G156" s="331"/>
      <c r="H156" s="342">
        <v>0</v>
      </c>
      <c r="I156" s="331"/>
      <c r="J156" s="343">
        <f t="shared" ref="J156" si="10">ROUNDDOWN(E156*H156,4)</f>
        <v>0</v>
      </c>
    </row>
    <row r="157" spans="1:13" ht="15.75" thickBot="1">
      <c r="A157" s="404"/>
      <c r="B157" s="344"/>
      <c r="C157" s="125"/>
      <c r="D157" s="405" t="s">
        <v>320</v>
      </c>
      <c r="E157" s="405"/>
      <c r="F157" s="405"/>
      <c r="G157" s="405"/>
      <c r="H157" s="405"/>
      <c r="I157" s="125"/>
      <c r="J157" s="349">
        <f>SUM(J155:J156)</f>
        <v>0</v>
      </c>
    </row>
    <row r="158" spans="1:13" ht="15.75" thickBot="1">
      <c r="A158" s="404"/>
      <c r="B158" s="406" t="s">
        <v>321</v>
      </c>
      <c r="C158" s="407"/>
      <c r="D158" s="408" t="s">
        <v>295</v>
      </c>
      <c r="E158" s="408" t="s">
        <v>160</v>
      </c>
      <c r="F158" s="408" t="s">
        <v>42</v>
      </c>
      <c r="G158" s="408"/>
      <c r="H158" s="408"/>
      <c r="I158" s="331"/>
      <c r="J158" s="409" t="s">
        <v>314</v>
      </c>
    </row>
    <row r="159" spans="1:13" ht="15.75" thickBot="1">
      <c r="A159" s="404"/>
      <c r="B159" s="406"/>
      <c r="C159" s="407"/>
      <c r="D159" s="408"/>
      <c r="E159" s="408"/>
      <c r="F159" s="304" t="s">
        <v>322</v>
      </c>
      <c r="G159" s="304" t="s">
        <v>323</v>
      </c>
      <c r="H159" s="304" t="s">
        <v>324</v>
      </c>
      <c r="I159" s="125"/>
      <c r="J159" s="409"/>
    </row>
    <row r="160" spans="1:13">
      <c r="A160" s="404"/>
      <c r="B160" s="338" t="s">
        <v>139</v>
      </c>
      <c r="C160" s="339" t="s">
        <v>139</v>
      </c>
      <c r="D160" s="340">
        <v>0</v>
      </c>
      <c r="E160" s="347" t="s">
        <v>286</v>
      </c>
      <c r="F160" s="347"/>
      <c r="G160" s="347"/>
      <c r="H160" s="347"/>
      <c r="I160" s="331"/>
      <c r="J160" s="287"/>
    </row>
    <row r="161" spans="1:13">
      <c r="A161" s="404"/>
      <c r="B161" s="338" t="s">
        <v>139</v>
      </c>
      <c r="C161" s="339" t="s">
        <v>139</v>
      </c>
      <c r="D161" s="340">
        <v>0</v>
      </c>
      <c r="E161" s="347" t="s">
        <v>286</v>
      </c>
      <c r="F161" s="347"/>
      <c r="G161" s="347"/>
      <c r="H161" s="347"/>
      <c r="I161" s="331"/>
      <c r="J161" s="287"/>
    </row>
    <row r="162" spans="1:13">
      <c r="A162" s="404"/>
      <c r="B162" s="286"/>
      <c r="C162" s="331"/>
      <c r="D162" s="410" t="s">
        <v>328</v>
      </c>
      <c r="E162" s="410"/>
      <c r="F162" s="410"/>
      <c r="G162" s="410"/>
      <c r="H162" s="410"/>
      <c r="I162" s="331"/>
      <c r="J162" s="287"/>
    </row>
    <row r="163" spans="1:13" ht="15.75" thickBot="1">
      <c r="A163" s="404"/>
      <c r="B163" s="355"/>
      <c r="C163" s="124"/>
      <c r="D163" s="124"/>
      <c r="E163" s="124"/>
      <c r="F163" s="411" t="s">
        <v>329</v>
      </c>
      <c r="G163" s="411"/>
      <c r="H163" s="411"/>
      <c r="I163" s="124"/>
      <c r="J163" s="356">
        <f>TRUNC(J153+J157,2)</f>
        <v>434.59</v>
      </c>
    </row>
    <row r="164" spans="1:13" ht="15.75" thickTop="1">
      <c r="A164" s="404"/>
      <c r="B164" s="357" t="s">
        <v>330</v>
      </c>
      <c r="C164" s="331"/>
      <c r="D164" s="331"/>
      <c r="E164" s="331"/>
      <c r="F164" s="331"/>
      <c r="G164" s="331"/>
      <c r="H164" s="331"/>
      <c r="I164" s="331"/>
      <c r="J164" s="287"/>
    </row>
    <row r="165" spans="1:13">
      <c r="B165" s="286"/>
      <c r="C165" s="331"/>
      <c r="D165" s="331"/>
      <c r="E165" s="331"/>
      <c r="F165" s="331"/>
      <c r="G165" s="331"/>
      <c r="H165" s="331"/>
      <c r="I165" s="331"/>
      <c r="J165" s="287"/>
    </row>
    <row r="166" spans="1:13" ht="23.25" thickBot="1">
      <c r="A166" s="404">
        <v>5</v>
      </c>
      <c r="B166" s="358" t="s">
        <v>332</v>
      </c>
      <c r="C166" s="128"/>
      <c r="D166" s="128"/>
      <c r="E166" s="128"/>
      <c r="F166" s="128"/>
      <c r="G166" s="128"/>
      <c r="H166" s="128"/>
      <c r="I166" s="128"/>
      <c r="J166" s="359"/>
      <c r="K166" s="253">
        <f>J210</f>
        <v>4272.72</v>
      </c>
      <c r="L166" s="131"/>
      <c r="M166" s="131"/>
    </row>
    <row r="167" spans="1:13" ht="21.75" customHeight="1" thickTop="1">
      <c r="A167" s="404"/>
      <c r="B167" s="330" t="s">
        <v>331</v>
      </c>
      <c r="C167" s="412" t="s">
        <v>488</v>
      </c>
      <c r="D167" s="412"/>
      <c r="E167" s="412"/>
      <c r="F167" s="412"/>
      <c r="G167" s="412"/>
      <c r="H167" s="412"/>
      <c r="I167" s="412"/>
      <c r="J167" s="413"/>
      <c r="L167" s="132"/>
      <c r="M167" s="132"/>
    </row>
    <row r="168" spans="1:13" ht="15.75">
      <c r="A168" s="404"/>
      <c r="B168" s="414" t="s">
        <v>291</v>
      </c>
      <c r="C168" s="415"/>
      <c r="D168" s="415"/>
      <c r="E168" s="415" t="s">
        <v>140</v>
      </c>
      <c r="F168" s="415"/>
      <c r="G168" s="331"/>
      <c r="H168" s="331"/>
      <c r="I168" s="331"/>
      <c r="J168" s="287"/>
      <c r="L168" s="126"/>
      <c r="M168" s="126"/>
    </row>
    <row r="169" spans="1:13" ht="15.75">
      <c r="A169" s="404"/>
      <c r="B169" s="414"/>
      <c r="C169" s="415"/>
      <c r="D169" s="415"/>
      <c r="E169" s="416" t="s">
        <v>502</v>
      </c>
      <c r="F169" s="416"/>
      <c r="G169" s="331"/>
      <c r="H169" s="332" t="s">
        <v>292</v>
      </c>
      <c r="I169" s="333">
        <v>1</v>
      </c>
      <c r="J169" s="334" t="str">
        <f>VLOOKUP(A166,ORÇAMENTO!$A$10:$L$46,7,1)</f>
        <v>MÊS</v>
      </c>
    </row>
    <row r="170" spans="1:13" ht="54.75" customHeight="1" thickBot="1">
      <c r="A170" s="404"/>
      <c r="B170" s="335" t="s">
        <v>468</v>
      </c>
      <c r="C170" s="417" t="s">
        <v>406</v>
      </c>
      <c r="D170" s="417"/>
      <c r="E170" s="417"/>
      <c r="F170" s="417"/>
      <c r="G170" s="417"/>
      <c r="H170" s="417"/>
      <c r="I170" s="418" t="s">
        <v>293</v>
      </c>
      <c r="J170" s="419"/>
    </row>
    <row r="171" spans="1:13" ht="15.75" thickBot="1">
      <c r="A171" s="404"/>
      <c r="B171" s="406" t="s">
        <v>294</v>
      </c>
      <c r="C171" s="407"/>
      <c r="D171" s="408" t="s">
        <v>295</v>
      </c>
      <c r="E171" s="408" t="s">
        <v>296</v>
      </c>
      <c r="F171" s="408"/>
      <c r="G171" s="408" t="s">
        <v>297</v>
      </c>
      <c r="H171" s="408"/>
      <c r="I171" s="331"/>
      <c r="J171" s="336" t="s">
        <v>298</v>
      </c>
    </row>
    <row r="172" spans="1:13" ht="15.75" thickBot="1">
      <c r="A172" s="404"/>
      <c r="B172" s="406"/>
      <c r="C172" s="407"/>
      <c r="D172" s="408"/>
      <c r="E172" s="304" t="s">
        <v>299</v>
      </c>
      <c r="F172" s="304" t="s">
        <v>300</v>
      </c>
      <c r="G172" s="304" t="s">
        <v>301</v>
      </c>
      <c r="H172" s="304" t="s">
        <v>302</v>
      </c>
      <c r="I172" s="125"/>
      <c r="J172" s="337" t="s">
        <v>303</v>
      </c>
    </row>
    <row r="173" spans="1:13">
      <c r="A173" s="404"/>
      <c r="B173" s="338" t="s">
        <v>139</v>
      </c>
      <c r="C173" s="339" t="s">
        <v>139</v>
      </c>
      <c r="D173" s="340"/>
      <c r="E173" s="341"/>
      <c r="F173" s="341"/>
      <c r="G173" s="342">
        <v>0</v>
      </c>
      <c r="H173" s="342">
        <v>0</v>
      </c>
      <c r="I173" s="331"/>
      <c r="J173" s="343">
        <f>D173*(E173*G173+F173*H173)</f>
        <v>0</v>
      </c>
    </row>
    <row r="174" spans="1:13">
      <c r="A174" s="404"/>
      <c r="B174" s="338" t="s">
        <v>139</v>
      </c>
      <c r="C174" s="339" t="s">
        <v>139</v>
      </c>
      <c r="D174" s="340"/>
      <c r="E174" s="341"/>
      <c r="F174" s="341"/>
      <c r="G174" s="342">
        <v>0</v>
      </c>
      <c r="H174" s="342">
        <v>0</v>
      </c>
      <c r="I174" s="331"/>
      <c r="J174" s="343">
        <f>D174*(E174*G174+F174*H174)</f>
        <v>0</v>
      </c>
    </row>
    <row r="175" spans="1:13" ht="15.75" thickBot="1">
      <c r="A175" s="404"/>
      <c r="B175" s="344"/>
      <c r="C175" s="125"/>
      <c r="D175" s="125"/>
      <c r="E175" s="125"/>
      <c r="F175" s="125"/>
      <c r="G175" s="125"/>
      <c r="H175" s="303" t="s">
        <v>304</v>
      </c>
      <c r="I175" s="125"/>
      <c r="J175" s="345">
        <f>SUM(J173:J174)</f>
        <v>0</v>
      </c>
    </row>
    <row r="176" spans="1:13" ht="15.75" thickBot="1">
      <c r="A176" s="404"/>
      <c r="B176" s="346" t="s">
        <v>305</v>
      </c>
      <c r="C176" s="125"/>
      <c r="D176" s="304" t="s">
        <v>295</v>
      </c>
      <c r="E176" s="304" t="s">
        <v>160</v>
      </c>
      <c r="F176" s="125"/>
      <c r="G176" s="304" t="s">
        <v>297</v>
      </c>
      <c r="H176" s="405" t="s">
        <v>306</v>
      </c>
      <c r="I176" s="405"/>
      <c r="J176" s="409"/>
    </row>
    <row r="177" spans="1:13">
      <c r="A177" s="404"/>
      <c r="B177" s="338" t="s">
        <v>139</v>
      </c>
      <c r="C177" s="339" t="s">
        <v>139</v>
      </c>
      <c r="D177" s="340"/>
      <c r="E177" s="347" t="s">
        <v>139</v>
      </c>
      <c r="F177" s="331"/>
      <c r="G177" s="342">
        <v>0</v>
      </c>
      <c r="H177" s="331"/>
      <c r="I177" s="331"/>
      <c r="J177" s="343">
        <f>D177*G177</f>
        <v>0</v>
      </c>
    </row>
    <row r="178" spans="1:13">
      <c r="A178" s="404"/>
      <c r="B178" s="338" t="s">
        <v>139</v>
      </c>
      <c r="C178" s="339" t="s">
        <v>139</v>
      </c>
      <c r="D178" s="340"/>
      <c r="E178" s="347" t="s">
        <v>139</v>
      </c>
      <c r="F178" s="331"/>
      <c r="G178" s="342">
        <v>0</v>
      </c>
      <c r="H178" s="331"/>
      <c r="I178" s="331"/>
      <c r="J178" s="343">
        <f t="shared" ref="J178" si="11">D178*G178</f>
        <v>0</v>
      </c>
    </row>
    <row r="179" spans="1:13">
      <c r="A179" s="404"/>
      <c r="B179" s="286"/>
      <c r="C179" s="331"/>
      <c r="D179" s="410" t="s">
        <v>307</v>
      </c>
      <c r="E179" s="410"/>
      <c r="F179" s="410"/>
      <c r="G179" s="410"/>
      <c r="H179" s="410"/>
      <c r="I179" s="331"/>
      <c r="J179" s="343">
        <f>SUM(J177:J178)</f>
        <v>0</v>
      </c>
    </row>
    <row r="180" spans="1:13" ht="15.75" thickBot="1">
      <c r="A180" s="404"/>
      <c r="B180" s="344"/>
      <c r="C180" s="125"/>
      <c r="D180" s="405" t="s">
        <v>308</v>
      </c>
      <c r="E180" s="405"/>
      <c r="F180" s="405"/>
      <c r="G180" s="405"/>
      <c r="H180" s="405"/>
      <c r="I180" s="125"/>
      <c r="J180" s="349">
        <f>J175+J179</f>
        <v>0</v>
      </c>
    </row>
    <row r="181" spans="1:13">
      <c r="A181" s="404"/>
      <c r="B181" s="286"/>
      <c r="C181" s="331"/>
      <c r="D181" s="410" t="s">
        <v>309</v>
      </c>
      <c r="E181" s="410"/>
      <c r="F181" s="410"/>
      <c r="G181" s="410"/>
      <c r="H181" s="410"/>
      <c r="I181" s="331"/>
      <c r="J181" s="350">
        <f>J180/I169</f>
        <v>0</v>
      </c>
    </row>
    <row r="182" spans="1:13">
      <c r="A182" s="404"/>
      <c r="B182" s="286"/>
      <c r="C182" s="331"/>
      <c r="D182" s="331"/>
      <c r="E182" s="331"/>
      <c r="F182" s="331"/>
      <c r="G182" s="331"/>
      <c r="H182" s="351" t="s">
        <v>310</v>
      </c>
      <c r="I182" s="331"/>
      <c r="J182" s="360" t="s">
        <v>139</v>
      </c>
    </row>
    <row r="183" spans="1:13" ht="15.75" thickBot="1">
      <c r="A183" s="404"/>
      <c r="B183" s="344"/>
      <c r="C183" s="125"/>
      <c r="D183" s="125"/>
      <c r="E183" s="125"/>
      <c r="F183" s="125"/>
      <c r="G183" s="125"/>
      <c r="H183" s="303" t="s">
        <v>311</v>
      </c>
      <c r="I183" s="125"/>
      <c r="J183" s="349" t="s">
        <v>139</v>
      </c>
    </row>
    <row r="184" spans="1:13" ht="15.75" thickBot="1">
      <c r="A184" s="404"/>
      <c r="B184" s="346" t="s">
        <v>312</v>
      </c>
      <c r="C184" s="125"/>
      <c r="D184" s="304" t="s">
        <v>295</v>
      </c>
      <c r="E184" s="304" t="s">
        <v>160</v>
      </c>
      <c r="F184" s="125"/>
      <c r="G184" s="304" t="s">
        <v>313</v>
      </c>
      <c r="H184" s="405" t="s">
        <v>314</v>
      </c>
      <c r="I184" s="405"/>
      <c r="J184" s="409"/>
    </row>
    <row r="185" spans="1:13">
      <c r="A185" s="404"/>
      <c r="B185" s="338" t="s">
        <v>139</v>
      </c>
      <c r="C185" s="339" t="s">
        <v>139</v>
      </c>
      <c r="D185" s="340"/>
      <c r="E185" s="347" t="s">
        <v>139</v>
      </c>
      <c r="F185" s="331"/>
      <c r="G185" s="342">
        <v>0</v>
      </c>
      <c r="H185" s="331"/>
      <c r="I185" s="331"/>
      <c r="J185" s="343">
        <f>D185*G185</f>
        <v>0</v>
      </c>
      <c r="M185" s="130"/>
    </row>
    <row r="186" spans="1:13">
      <c r="A186" s="404"/>
      <c r="B186" s="338" t="s">
        <v>139</v>
      </c>
      <c r="C186" s="339" t="s">
        <v>139</v>
      </c>
      <c r="D186" s="340"/>
      <c r="E186" s="347" t="s">
        <v>139</v>
      </c>
      <c r="F186" s="331"/>
      <c r="G186" s="342">
        <v>0</v>
      </c>
      <c r="H186" s="331"/>
      <c r="I186" s="331"/>
      <c r="J186" s="343">
        <f t="shared" ref="J186" si="12">D186*G186</f>
        <v>0</v>
      </c>
      <c r="M186" s="130"/>
    </row>
    <row r="187" spans="1:13" ht="15.75" thickBot="1">
      <c r="A187" s="404"/>
      <c r="B187" s="344"/>
      <c r="C187" s="125"/>
      <c r="D187" s="405" t="s">
        <v>315</v>
      </c>
      <c r="E187" s="405"/>
      <c r="F187" s="405"/>
      <c r="G187" s="405"/>
      <c r="H187" s="405"/>
      <c r="I187" s="125"/>
      <c r="J187" s="345">
        <f>SUM(J185:J186)</f>
        <v>0</v>
      </c>
    </row>
    <row r="188" spans="1:13" ht="15.75" thickBot="1">
      <c r="A188" s="404"/>
      <c r="B188" s="346" t="s">
        <v>316</v>
      </c>
      <c r="C188" s="125"/>
      <c r="D188" s="304" t="s">
        <v>295</v>
      </c>
      <c r="E188" s="304" t="s">
        <v>160</v>
      </c>
      <c r="F188" s="125"/>
      <c r="G188" s="304" t="s">
        <v>314</v>
      </c>
      <c r="H188" s="405" t="s">
        <v>314</v>
      </c>
      <c r="I188" s="405"/>
      <c r="J188" s="409"/>
    </row>
    <row r="189" spans="1:13">
      <c r="A189" s="404"/>
      <c r="B189" s="338" t="s">
        <v>139</v>
      </c>
      <c r="C189" s="339" t="s">
        <v>453</v>
      </c>
      <c r="D189" s="340">
        <v>1</v>
      </c>
      <c r="E189" s="347" t="s">
        <v>454</v>
      </c>
      <c r="F189" s="331"/>
      <c r="G189" s="342">
        <v>692.66666666666663</v>
      </c>
      <c r="H189" s="331"/>
      <c r="I189" s="331"/>
      <c r="J189" s="343">
        <f>D189*G189</f>
        <v>692.66666666666663</v>
      </c>
    </row>
    <row r="190" spans="1:13">
      <c r="A190" s="404"/>
      <c r="B190" s="338" t="s">
        <v>139</v>
      </c>
      <c r="C190" s="339" t="s">
        <v>455</v>
      </c>
      <c r="D190" s="340">
        <v>1</v>
      </c>
      <c r="E190" s="347" t="s">
        <v>454</v>
      </c>
      <c r="F190" s="331"/>
      <c r="G190" s="342">
        <v>510.84</v>
      </c>
      <c r="H190" s="331"/>
      <c r="I190" s="331"/>
      <c r="J190" s="343">
        <f t="shared" ref="J190:J198" si="13">D190*G190</f>
        <v>510.84</v>
      </c>
    </row>
    <row r="191" spans="1:13">
      <c r="A191" s="404"/>
      <c r="B191" s="338" t="s">
        <v>139</v>
      </c>
      <c r="C191" s="339" t="s">
        <v>456</v>
      </c>
      <c r="D191" s="340">
        <v>1</v>
      </c>
      <c r="E191" s="347" t="s">
        <v>454</v>
      </c>
      <c r="F191" s="331"/>
      <c r="G191" s="342">
        <v>346.33</v>
      </c>
      <c r="H191" s="331"/>
      <c r="I191" s="331"/>
      <c r="J191" s="343">
        <f t="shared" si="13"/>
        <v>346.33</v>
      </c>
    </row>
    <row r="192" spans="1:13">
      <c r="A192" s="404"/>
      <c r="B192" s="338" t="s">
        <v>139</v>
      </c>
      <c r="C192" s="339" t="s">
        <v>457</v>
      </c>
      <c r="D192" s="340">
        <v>1</v>
      </c>
      <c r="E192" s="347" t="s">
        <v>454</v>
      </c>
      <c r="F192" s="331"/>
      <c r="G192" s="342">
        <v>281.58</v>
      </c>
      <c r="H192" s="331"/>
      <c r="I192" s="331"/>
      <c r="J192" s="343">
        <f t="shared" si="13"/>
        <v>281.58</v>
      </c>
    </row>
    <row r="193" spans="1:10">
      <c r="A193" s="404"/>
      <c r="B193" s="338" t="s">
        <v>139</v>
      </c>
      <c r="C193" s="339" t="s">
        <v>421</v>
      </c>
      <c r="D193" s="340">
        <v>1</v>
      </c>
      <c r="E193" s="347" t="s">
        <v>454</v>
      </c>
      <c r="F193" s="331"/>
      <c r="G193" s="342">
        <v>1296.43</v>
      </c>
      <c r="H193" s="331"/>
      <c r="I193" s="331"/>
      <c r="J193" s="343">
        <f t="shared" si="13"/>
        <v>1296.43</v>
      </c>
    </row>
    <row r="194" spans="1:10">
      <c r="A194" s="404"/>
      <c r="B194" s="338" t="s">
        <v>139</v>
      </c>
      <c r="C194" s="339" t="s">
        <v>458</v>
      </c>
      <c r="D194" s="340">
        <v>1</v>
      </c>
      <c r="E194" s="347" t="s">
        <v>454</v>
      </c>
      <c r="F194" s="331"/>
      <c r="G194" s="342">
        <v>254.02</v>
      </c>
      <c r="H194" s="331"/>
      <c r="I194" s="331"/>
      <c r="J194" s="343">
        <f t="shared" si="13"/>
        <v>254.02</v>
      </c>
    </row>
    <row r="195" spans="1:10">
      <c r="A195" s="404"/>
      <c r="B195" s="338" t="s">
        <v>139</v>
      </c>
      <c r="C195" s="339" t="s">
        <v>459</v>
      </c>
      <c r="D195" s="340">
        <v>1</v>
      </c>
      <c r="E195" s="347" t="s">
        <v>454</v>
      </c>
      <c r="F195" s="331"/>
      <c r="G195" s="342">
        <v>100</v>
      </c>
      <c r="H195" s="331"/>
      <c r="I195" s="331"/>
      <c r="J195" s="343">
        <f t="shared" si="13"/>
        <v>100</v>
      </c>
    </row>
    <row r="196" spans="1:10">
      <c r="A196" s="404"/>
      <c r="B196" s="338" t="s">
        <v>139</v>
      </c>
      <c r="C196" s="339" t="s">
        <v>420</v>
      </c>
      <c r="D196" s="340">
        <v>1</v>
      </c>
      <c r="E196" s="347" t="s">
        <v>454</v>
      </c>
      <c r="F196" s="331"/>
      <c r="G196" s="342">
        <v>115.18</v>
      </c>
      <c r="H196" s="331"/>
      <c r="I196" s="331"/>
      <c r="J196" s="343">
        <f t="shared" si="13"/>
        <v>115.18</v>
      </c>
    </row>
    <row r="197" spans="1:10">
      <c r="A197" s="404"/>
      <c r="B197" s="338" t="s">
        <v>139</v>
      </c>
      <c r="C197" s="339" t="s">
        <v>460</v>
      </c>
      <c r="D197" s="340">
        <v>1</v>
      </c>
      <c r="E197" s="347" t="s">
        <v>454</v>
      </c>
      <c r="F197" s="331"/>
      <c r="G197" s="342">
        <v>77.22</v>
      </c>
      <c r="H197" s="331"/>
      <c r="I197" s="331"/>
      <c r="J197" s="343">
        <f t="shared" si="13"/>
        <v>77.22</v>
      </c>
    </row>
    <row r="198" spans="1:10">
      <c r="A198" s="404"/>
      <c r="B198" s="338" t="s">
        <v>139</v>
      </c>
      <c r="C198" s="339" t="s">
        <v>461</v>
      </c>
      <c r="D198" s="340">
        <v>1</v>
      </c>
      <c r="E198" s="347" t="s">
        <v>454</v>
      </c>
      <c r="F198" s="331"/>
      <c r="G198" s="342">
        <v>598.46</v>
      </c>
      <c r="H198" s="331"/>
      <c r="I198" s="331"/>
      <c r="J198" s="343">
        <f t="shared" si="13"/>
        <v>598.46</v>
      </c>
    </row>
    <row r="199" spans="1:10" ht="15.75" thickBot="1">
      <c r="A199" s="404"/>
      <c r="B199" s="344"/>
      <c r="C199" s="125"/>
      <c r="D199" s="405" t="s">
        <v>317</v>
      </c>
      <c r="E199" s="405"/>
      <c r="F199" s="405"/>
      <c r="G199" s="405"/>
      <c r="H199" s="405"/>
      <c r="I199" s="125"/>
      <c r="J199" s="345">
        <f>SUM(J189:J198)</f>
        <v>4272.7266666666656</v>
      </c>
    </row>
    <row r="200" spans="1:10" ht="15.75" thickBot="1">
      <c r="A200" s="404"/>
      <c r="B200" s="344"/>
      <c r="C200" s="125"/>
      <c r="D200" s="125"/>
      <c r="E200" s="125"/>
      <c r="F200" s="125"/>
      <c r="G200" s="125"/>
      <c r="H200" s="303" t="s">
        <v>318</v>
      </c>
      <c r="I200" s="125"/>
      <c r="J200" s="349">
        <f>J181+J187+J199</f>
        <v>4272.7266666666656</v>
      </c>
    </row>
    <row r="201" spans="1:10" ht="15.75" thickBot="1">
      <c r="A201" s="404"/>
      <c r="B201" s="346" t="s">
        <v>319</v>
      </c>
      <c r="C201" s="125"/>
      <c r="D201" s="304" t="s">
        <v>159</v>
      </c>
      <c r="E201" s="304" t="s">
        <v>295</v>
      </c>
      <c r="F201" s="304" t="s">
        <v>160</v>
      </c>
      <c r="G201" s="125"/>
      <c r="H201" s="304" t="s">
        <v>314</v>
      </c>
      <c r="I201" s="405" t="s">
        <v>314</v>
      </c>
      <c r="J201" s="409"/>
    </row>
    <row r="202" spans="1:10">
      <c r="A202" s="404"/>
      <c r="B202" s="338" t="s">
        <v>139</v>
      </c>
      <c r="C202" s="339" t="s">
        <v>139</v>
      </c>
      <c r="D202" s="354" t="s">
        <v>139</v>
      </c>
      <c r="E202" s="340">
        <v>0</v>
      </c>
      <c r="F202" s="347" t="s">
        <v>172</v>
      </c>
      <c r="G202" s="331"/>
      <c r="H202" s="342">
        <v>0</v>
      </c>
      <c r="I202" s="331"/>
      <c r="J202" s="343">
        <f>ROUNDDOWN(E202*H202,4)</f>
        <v>0</v>
      </c>
    </row>
    <row r="203" spans="1:10">
      <c r="A203" s="404"/>
      <c r="B203" s="338" t="s">
        <v>139</v>
      </c>
      <c r="C203" s="339" t="s">
        <v>139</v>
      </c>
      <c r="D203" s="354" t="s">
        <v>139</v>
      </c>
      <c r="E203" s="340">
        <v>0</v>
      </c>
      <c r="F203" s="347" t="s">
        <v>172</v>
      </c>
      <c r="G203" s="331"/>
      <c r="H203" s="342">
        <v>0</v>
      </c>
      <c r="I203" s="331"/>
      <c r="J203" s="343">
        <f t="shared" ref="J203" si="14">ROUNDDOWN(E203*H203,4)</f>
        <v>0</v>
      </c>
    </row>
    <row r="204" spans="1:10" ht="15.75" thickBot="1">
      <c r="A204" s="404"/>
      <c r="B204" s="344"/>
      <c r="C204" s="125"/>
      <c r="D204" s="405" t="s">
        <v>320</v>
      </c>
      <c r="E204" s="405"/>
      <c r="F204" s="405"/>
      <c r="G204" s="405"/>
      <c r="H204" s="405"/>
      <c r="I204" s="125"/>
      <c r="J204" s="349">
        <f>SUM(J202:J203)</f>
        <v>0</v>
      </c>
    </row>
    <row r="205" spans="1:10" ht="15.75" thickBot="1">
      <c r="A205" s="404"/>
      <c r="B205" s="406" t="s">
        <v>321</v>
      </c>
      <c r="C205" s="407"/>
      <c r="D205" s="408" t="s">
        <v>295</v>
      </c>
      <c r="E205" s="408" t="s">
        <v>160</v>
      </c>
      <c r="F205" s="408" t="s">
        <v>42</v>
      </c>
      <c r="G205" s="408"/>
      <c r="H205" s="408"/>
      <c r="I205" s="331"/>
      <c r="J205" s="409" t="s">
        <v>314</v>
      </c>
    </row>
    <row r="206" spans="1:10" ht="15.75" thickBot="1">
      <c r="A206" s="404"/>
      <c r="B206" s="406"/>
      <c r="C206" s="407"/>
      <c r="D206" s="408"/>
      <c r="E206" s="408"/>
      <c r="F206" s="304" t="s">
        <v>322</v>
      </c>
      <c r="G206" s="304" t="s">
        <v>323</v>
      </c>
      <c r="H206" s="304" t="s">
        <v>324</v>
      </c>
      <c r="I206" s="125"/>
      <c r="J206" s="409"/>
    </row>
    <row r="207" spans="1:10">
      <c r="A207" s="404"/>
      <c r="B207" s="338" t="s">
        <v>139</v>
      </c>
      <c r="C207" s="339" t="s">
        <v>139</v>
      </c>
      <c r="D207" s="340"/>
      <c r="E207" s="347"/>
      <c r="F207" s="347"/>
      <c r="G207" s="347"/>
      <c r="H207" s="347"/>
      <c r="I207" s="331"/>
      <c r="J207" s="287"/>
    </row>
    <row r="208" spans="1:10">
      <c r="A208" s="404"/>
      <c r="B208" s="338" t="s">
        <v>139</v>
      </c>
      <c r="C208" s="339" t="s">
        <v>139</v>
      </c>
      <c r="D208" s="340"/>
      <c r="E208" s="347"/>
      <c r="F208" s="347"/>
      <c r="G208" s="347"/>
      <c r="H208" s="347"/>
      <c r="I208" s="331"/>
      <c r="J208" s="287"/>
    </row>
    <row r="209" spans="1:13">
      <c r="A209" s="404"/>
      <c r="B209" s="286"/>
      <c r="C209" s="331"/>
      <c r="D209" s="410" t="s">
        <v>328</v>
      </c>
      <c r="E209" s="410"/>
      <c r="F209" s="410"/>
      <c r="G209" s="410"/>
      <c r="H209" s="410"/>
      <c r="I209" s="331"/>
      <c r="J209" s="287"/>
    </row>
    <row r="210" spans="1:13" ht="15.75" thickBot="1">
      <c r="A210" s="404"/>
      <c r="B210" s="355"/>
      <c r="C210" s="124"/>
      <c r="D210" s="124"/>
      <c r="E210" s="124"/>
      <c r="F210" s="411" t="s">
        <v>329</v>
      </c>
      <c r="G210" s="411"/>
      <c r="H210" s="411"/>
      <c r="I210" s="124"/>
      <c r="J210" s="356">
        <f>TRUNC(J200+J204,2)</f>
        <v>4272.72</v>
      </c>
    </row>
    <row r="211" spans="1:13" ht="15.75" thickTop="1">
      <c r="A211" s="404"/>
      <c r="B211" s="357" t="s">
        <v>330</v>
      </c>
      <c r="C211" s="331"/>
      <c r="D211" s="331"/>
      <c r="E211" s="331"/>
      <c r="F211" s="331"/>
      <c r="G211" s="331"/>
      <c r="H211" s="331"/>
      <c r="I211" s="331"/>
      <c r="J211" s="287"/>
    </row>
    <row r="212" spans="1:13">
      <c r="B212" s="286"/>
      <c r="C212" s="331"/>
      <c r="D212" s="331"/>
      <c r="E212" s="331"/>
      <c r="F212" s="331"/>
      <c r="G212" s="331"/>
      <c r="H212" s="331"/>
      <c r="I212" s="331"/>
      <c r="J212" s="287"/>
    </row>
    <row r="213" spans="1:13" ht="23.25" thickBot="1">
      <c r="A213" s="404">
        <v>6</v>
      </c>
      <c r="B213" s="358" t="s">
        <v>332</v>
      </c>
      <c r="C213" s="128"/>
      <c r="D213" s="128"/>
      <c r="E213" s="128"/>
      <c r="F213" s="128"/>
      <c r="G213" s="128"/>
      <c r="H213" s="128"/>
      <c r="I213" s="128"/>
      <c r="J213" s="359"/>
      <c r="K213" s="253">
        <f>J251</f>
        <v>0.4</v>
      </c>
      <c r="L213" s="131"/>
      <c r="M213" s="131"/>
    </row>
    <row r="214" spans="1:13" ht="21.75" customHeight="1" thickTop="1">
      <c r="A214" s="404"/>
      <c r="B214" s="330" t="s">
        <v>331</v>
      </c>
      <c r="C214" s="412" t="s">
        <v>488</v>
      </c>
      <c r="D214" s="412"/>
      <c r="E214" s="412"/>
      <c r="F214" s="412"/>
      <c r="G214" s="412"/>
      <c r="H214" s="412"/>
      <c r="I214" s="412"/>
      <c r="J214" s="413"/>
      <c r="L214" s="132"/>
      <c r="M214" s="132"/>
    </row>
    <row r="215" spans="1:13" ht="15.75">
      <c r="A215" s="404"/>
      <c r="B215" s="414" t="s">
        <v>291</v>
      </c>
      <c r="C215" s="415"/>
      <c r="D215" s="415"/>
      <c r="E215" s="415" t="s">
        <v>140</v>
      </c>
      <c r="F215" s="415"/>
      <c r="G215" s="331"/>
      <c r="H215" s="331"/>
      <c r="I215" s="331"/>
      <c r="J215" s="287"/>
      <c r="L215" s="126"/>
      <c r="M215" s="126"/>
    </row>
    <row r="216" spans="1:13" ht="15.75">
      <c r="A216" s="404"/>
      <c r="B216" s="414"/>
      <c r="C216" s="415"/>
      <c r="D216" s="415"/>
      <c r="E216" s="416" t="s">
        <v>502</v>
      </c>
      <c r="F216" s="416"/>
      <c r="G216" s="331"/>
      <c r="H216" s="332" t="s">
        <v>292</v>
      </c>
      <c r="I216" s="333">
        <v>2000</v>
      </c>
      <c r="J216" s="334" t="str">
        <f>VLOOKUP(A213,ORÇAMENTO!$A$10:$L$46,7,1)</f>
        <v>M2</v>
      </c>
    </row>
    <row r="217" spans="1:13" ht="51" customHeight="1" thickBot="1">
      <c r="A217" s="404"/>
      <c r="B217" s="335">
        <v>78472</v>
      </c>
      <c r="C217" s="417" t="s">
        <v>385</v>
      </c>
      <c r="D217" s="417"/>
      <c r="E217" s="417"/>
      <c r="F217" s="417"/>
      <c r="G217" s="417"/>
      <c r="H217" s="417"/>
      <c r="I217" s="418" t="s">
        <v>293</v>
      </c>
      <c r="J217" s="419"/>
    </row>
    <row r="218" spans="1:13" ht="15.75" thickBot="1">
      <c r="A218" s="404"/>
      <c r="B218" s="406" t="s">
        <v>294</v>
      </c>
      <c r="C218" s="407"/>
      <c r="D218" s="408" t="s">
        <v>295</v>
      </c>
      <c r="E218" s="408" t="s">
        <v>296</v>
      </c>
      <c r="F218" s="408"/>
      <c r="G218" s="408" t="s">
        <v>297</v>
      </c>
      <c r="H218" s="408"/>
      <c r="I218" s="331"/>
      <c r="J218" s="336" t="s">
        <v>298</v>
      </c>
    </row>
    <row r="219" spans="1:13" ht="15.75" thickBot="1">
      <c r="A219" s="404"/>
      <c r="B219" s="406"/>
      <c r="C219" s="407"/>
      <c r="D219" s="408"/>
      <c r="E219" s="304" t="s">
        <v>299</v>
      </c>
      <c r="F219" s="304" t="s">
        <v>300</v>
      </c>
      <c r="G219" s="304" t="s">
        <v>301</v>
      </c>
      <c r="H219" s="304" t="s">
        <v>302</v>
      </c>
      <c r="I219" s="125"/>
      <c r="J219" s="337" t="s">
        <v>303</v>
      </c>
    </row>
    <row r="220" spans="1:13" ht="28.5">
      <c r="A220" s="404"/>
      <c r="B220" s="338">
        <v>92145</v>
      </c>
      <c r="C220" s="339" t="s">
        <v>342</v>
      </c>
      <c r="D220" s="340">
        <v>1</v>
      </c>
      <c r="E220" s="341">
        <v>0.2</v>
      </c>
      <c r="F220" s="341">
        <v>0.8</v>
      </c>
      <c r="G220" s="342">
        <v>84.12</v>
      </c>
      <c r="H220" s="342">
        <v>36.35</v>
      </c>
      <c r="I220" s="331"/>
      <c r="J220" s="343">
        <f>D220*(E220*G220+F220*H220)</f>
        <v>45.904000000000003</v>
      </c>
    </row>
    <row r="221" spans="1:13">
      <c r="A221" s="404"/>
      <c r="B221" s="338" t="s">
        <v>139</v>
      </c>
      <c r="C221" s="339" t="s">
        <v>139</v>
      </c>
      <c r="D221" s="340"/>
      <c r="E221" s="341"/>
      <c r="F221" s="341"/>
      <c r="G221" s="342">
        <v>0</v>
      </c>
      <c r="H221" s="342">
        <v>0</v>
      </c>
      <c r="I221" s="331"/>
      <c r="J221" s="343">
        <f>D221*(E221*G221+F221*H221)</f>
        <v>0</v>
      </c>
    </row>
    <row r="222" spans="1:13" ht="15.75" thickBot="1">
      <c r="A222" s="404"/>
      <c r="B222" s="344"/>
      <c r="C222" s="125"/>
      <c r="D222" s="125"/>
      <c r="E222" s="125"/>
      <c r="F222" s="125"/>
      <c r="G222" s="125"/>
      <c r="H222" s="303" t="s">
        <v>304</v>
      </c>
      <c r="I222" s="125"/>
      <c r="J222" s="345">
        <f>SUM(J220:J221)</f>
        <v>45.904000000000003</v>
      </c>
    </row>
    <row r="223" spans="1:13" ht="15.75" thickBot="1">
      <c r="A223" s="404"/>
      <c r="B223" s="346" t="s">
        <v>305</v>
      </c>
      <c r="C223" s="125"/>
      <c r="D223" s="304" t="s">
        <v>295</v>
      </c>
      <c r="E223" s="304" t="s">
        <v>160</v>
      </c>
      <c r="F223" s="125"/>
      <c r="G223" s="304" t="s">
        <v>297</v>
      </c>
      <c r="H223" s="405" t="s">
        <v>306</v>
      </c>
      <c r="I223" s="405"/>
      <c r="J223" s="409"/>
    </row>
    <row r="224" spans="1:13">
      <c r="A224" s="404"/>
      <c r="B224" s="338" t="s">
        <v>235</v>
      </c>
      <c r="C224" s="339" t="s">
        <v>481</v>
      </c>
      <c r="D224" s="340">
        <v>3.5000000000000003E-2</v>
      </c>
      <c r="E224" s="347" t="s">
        <v>219</v>
      </c>
      <c r="F224" s="331"/>
      <c r="G224" s="342">
        <v>7175.8123999999998</v>
      </c>
      <c r="H224" s="331">
        <v>29.899218333333334</v>
      </c>
      <c r="I224" s="331"/>
      <c r="J224" s="343">
        <f>D224*G224</f>
        <v>251.153434</v>
      </c>
    </row>
    <row r="225" spans="1:13">
      <c r="A225" s="404"/>
      <c r="B225" s="338" t="s">
        <v>236</v>
      </c>
      <c r="C225" s="339" t="s">
        <v>482</v>
      </c>
      <c r="D225" s="340">
        <v>3.5000000000000003E-2</v>
      </c>
      <c r="E225" s="347" t="s">
        <v>219</v>
      </c>
      <c r="F225" s="331"/>
      <c r="G225" s="342">
        <v>6470.6782000000003</v>
      </c>
      <c r="H225" s="331">
        <v>23.965474814814815</v>
      </c>
      <c r="I225" s="331"/>
      <c r="J225" s="343">
        <f>D225*G225</f>
        <v>226.47373700000003</v>
      </c>
    </row>
    <row r="226" spans="1:13">
      <c r="A226" s="404"/>
      <c r="B226" s="338" t="s">
        <v>225</v>
      </c>
      <c r="C226" s="339" t="s">
        <v>226</v>
      </c>
      <c r="D226" s="340">
        <v>4</v>
      </c>
      <c r="E226" s="347" t="s">
        <v>218</v>
      </c>
      <c r="F226" s="331"/>
      <c r="G226" s="342">
        <v>22.606999999999999</v>
      </c>
      <c r="H226" s="331">
        <v>9.4195833333333326E-2</v>
      </c>
      <c r="I226" s="331"/>
      <c r="J226" s="343">
        <f>D226*G226</f>
        <v>90.427999999999997</v>
      </c>
    </row>
    <row r="227" spans="1:13">
      <c r="A227" s="404"/>
      <c r="B227" s="338" t="s">
        <v>230</v>
      </c>
      <c r="C227" s="339" t="s">
        <v>478</v>
      </c>
      <c r="D227" s="340">
        <v>1.7500000000000002E-2</v>
      </c>
      <c r="E227" s="347" t="s">
        <v>219</v>
      </c>
      <c r="F227" s="331"/>
      <c r="G227" s="342">
        <v>11410.3015</v>
      </c>
      <c r="H227" s="331">
        <v>42.260375925925928</v>
      </c>
      <c r="I227" s="331"/>
      <c r="J227" s="343">
        <f>D227*G227</f>
        <v>199.68027625000002</v>
      </c>
    </row>
    <row r="228" spans="1:13">
      <c r="A228" s="404"/>
      <c r="B228" s="286"/>
      <c r="C228" s="331"/>
      <c r="D228" s="410" t="s">
        <v>307</v>
      </c>
      <c r="E228" s="410"/>
      <c r="F228" s="410"/>
      <c r="G228" s="410"/>
      <c r="H228" s="410"/>
      <c r="I228" s="331"/>
      <c r="J228" s="343">
        <f>SUM(J224:J227)</f>
        <v>767.73544724999999</v>
      </c>
    </row>
    <row r="229" spans="1:13" ht="15.75" thickBot="1">
      <c r="A229" s="404"/>
      <c r="B229" s="344"/>
      <c r="C229" s="125"/>
      <c r="D229" s="405" t="s">
        <v>308</v>
      </c>
      <c r="E229" s="405"/>
      <c r="F229" s="405"/>
      <c r="G229" s="405"/>
      <c r="H229" s="405"/>
      <c r="I229" s="125"/>
      <c r="J229" s="349">
        <f>J222+J228</f>
        <v>813.63944724999999</v>
      </c>
    </row>
    <row r="230" spans="1:13">
      <c r="A230" s="404"/>
      <c r="B230" s="286"/>
      <c r="C230" s="331"/>
      <c r="D230" s="410" t="s">
        <v>309</v>
      </c>
      <c r="E230" s="410"/>
      <c r="F230" s="410"/>
      <c r="G230" s="410"/>
      <c r="H230" s="410"/>
      <c r="I230" s="331"/>
      <c r="J230" s="350">
        <f>J229/I216</f>
        <v>0.40681972362500002</v>
      </c>
    </row>
    <row r="231" spans="1:13">
      <c r="A231" s="404"/>
      <c r="B231" s="286"/>
      <c r="C231" s="331"/>
      <c r="D231" s="331"/>
      <c r="E231" s="331"/>
      <c r="F231" s="331"/>
      <c r="G231" s="331"/>
      <c r="H231" s="351" t="s">
        <v>310</v>
      </c>
      <c r="I231" s="331"/>
      <c r="J231" s="360" t="s">
        <v>139</v>
      </c>
    </row>
    <row r="232" spans="1:13" ht="15.75" thickBot="1">
      <c r="A232" s="404"/>
      <c r="B232" s="344"/>
      <c r="C232" s="125"/>
      <c r="D232" s="125"/>
      <c r="E232" s="125"/>
      <c r="F232" s="125"/>
      <c r="G232" s="125"/>
      <c r="H232" s="303" t="s">
        <v>311</v>
      </c>
      <c r="I232" s="125"/>
      <c r="J232" s="349" t="s">
        <v>139</v>
      </c>
    </row>
    <row r="233" spans="1:13" ht="15.75" thickBot="1">
      <c r="A233" s="404"/>
      <c r="B233" s="346" t="s">
        <v>312</v>
      </c>
      <c r="C233" s="125"/>
      <c r="D233" s="304" t="s">
        <v>295</v>
      </c>
      <c r="E233" s="304" t="s">
        <v>160</v>
      </c>
      <c r="F233" s="125"/>
      <c r="G233" s="304" t="s">
        <v>313</v>
      </c>
      <c r="H233" s="405" t="s">
        <v>314</v>
      </c>
      <c r="I233" s="405"/>
      <c r="J233" s="409"/>
    </row>
    <row r="234" spans="1:13">
      <c r="A234" s="404"/>
      <c r="B234" s="338" t="s">
        <v>139</v>
      </c>
      <c r="C234" s="339" t="s">
        <v>139</v>
      </c>
      <c r="D234" s="340">
        <v>0</v>
      </c>
      <c r="E234" s="347" t="s">
        <v>139</v>
      </c>
      <c r="F234" s="331"/>
      <c r="G234" s="342">
        <v>0</v>
      </c>
      <c r="H234" s="331"/>
      <c r="I234" s="331"/>
      <c r="J234" s="343">
        <f t="shared" ref="J234:J235" si="15">D234*G234</f>
        <v>0</v>
      </c>
      <c r="M234" s="130"/>
    </row>
    <row r="235" spans="1:13">
      <c r="A235" s="404"/>
      <c r="B235" s="338" t="s">
        <v>139</v>
      </c>
      <c r="C235" s="339" t="s">
        <v>139</v>
      </c>
      <c r="D235" s="340">
        <v>0</v>
      </c>
      <c r="E235" s="347" t="s">
        <v>139</v>
      </c>
      <c r="F235" s="331"/>
      <c r="G235" s="342">
        <v>0</v>
      </c>
      <c r="H235" s="331"/>
      <c r="I235" s="331"/>
      <c r="J235" s="343">
        <f t="shared" si="15"/>
        <v>0</v>
      </c>
      <c r="M235" s="130"/>
    </row>
    <row r="236" spans="1:13" ht="15.75" thickBot="1">
      <c r="A236" s="404"/>
      <c r="B236" s="344"/>
      <c r="C236" s="125"/>
      <c r="D236" s="405" t="s">
        <v>315</v>
      </c>
      <c r="E236" s="405"/>
      <c r="F236" s="405"/>
      <c r="G236" s="405"/>
      <c r="H236" s="405"/>
      <c r="I236" s="125"/>
      <c r="J236" s="345">
        <f>SUM(J234:J235)</f>
        <v>0</v>
      </c>
    </row>
    <row r="237" spans="1:13" ht="15.75" thickBot="1">
      <c r="A237" s="404"/>
      <c r="B237" s="346" t="s">
        <v>316</v>
      </c>
      <c r="C237" s="125"/>
      <c r="D237" s="304" t="s">
        <v>295</v>
      </c>
      <c r="E237" s="304" t="s">
        <v>160</v>
      </c>
      <c r="F237" s="125"/>
      <c r="G237" s="304" t="s">
        <v>314</v>
      </c>
      <c r="H237" s="405" t="s">
        <v>314</v>
      </c>
      <c r="I237" s="405"/>
      <c r="J237" s="409"/>
    </row>
    <row r="238" spans="1:13">
      <c r="A238" s="404"/>
      <c r="B238" s="338" t="s">
        <v>139</v>
      </c>
      <c r="C238" s="339" t="s">
        <v>139</v>
      </c>
      <c r="D238" s="340">
        <v>0</v>
      </c>
      <c r="E238" s="347" t="s">
        <v>139</v>
      </c>
      <c r="F238" s="331"/>
      <c r="G238" s="342">
        <v>0</v>
      </c>
      <c r="H238" s="331"/>
      <c r="I238" s="331"/>
      <c r="J238" s="343">
        <f>D238*G238</f>
        <v>0</v>
      </c>
    </row>
    <row r="239" spans="1:13">
      <c r="A239" s="404"/>
      <c r="B239" s="338" t="s">
        <v>139</v>
      </c>
      <c r="C239" s="339" t="s">
        <v>139</v>
      </c>
      <c r="D239" s="340">
        <v>0</v>
      </c>
      <c r="E239" s="347" t="s">
        <v>139</v>
      </c>
      <c r="F239" s="331"/>
      <c r="G239" s="342">
        <v>0</v>
      </c>
      <c r="H239" s="331"/>
      <c r="I239" s="331"/>
      <c r="J239" s="343">
        <f>D239*G239</f>
        <v>0</v>
      </c>
    </row>
    <row r="240" spans="1:13" ht="15.75" thickBot="1">
      <c r="A240" s="404"/>
      <c r="B240" s="344"/>
      <c r="C240" s="125"/>
      <c r="D240" s="405" t="s">
        <v>317</v>
      </c>
      <c r="E240" s="405"/>
      <c r="F240" s="405"/>
      <c r="G240" s="405"/>
      <c r="H240" s="405"/>
      <c r="I240" s="125"/>
      <c r="J240" s="345">
        <f>SUM(J238:J239)</f>
        <v>0</v>
      </c>
    </row>
    <row r="241" spans="1:13" ht="15.75" thickBot="1">
      <c r="A241" s="404"/>
      <c r="B241" s="344"/>
      <c r="C241" s="125"/>
      <c r="D241" s="125"/>
      <c r="E241" s="125"/>
      <c r="F241" s="125"/>
      <c r="G241" s="125"/>
      <c r="H241" s="303" t="s">
        <v>318</v>
      </c>
      <c r="I241" s="125"/>
      <c r="J241" s="349">
        <f>J230+J236+J240</f>
        <v>0.40681972362500002</v>
      </c>
    </row>
    <row r="242" spans="1:13" ht="15.75" thickBot="1">
      <c r="A242" s="404"/>
      <c r="B242" s="346" t="s">
        <v>319</v>
      </c>
      <c r="C242" s="125"/>
      <c r="D242" s="304" t="s">
        <v>159</v>
      </c>
      <c r="E242" s="304" t="s">
        <v>295</v>
      </c>
      <c r="F242" s="304" t="s">
        <v>160</v>
      </c>
      <c r="G242" s="125"/>
      <c r="H242" s="304" t="s">
        <v>314</v>
      </c>
      <c r="I242" s="405" t="s">
        <v>314</v>
      </c>
      <c r="J242" s="409"/>
    </row>
    <row r="243" spans="1:13">
      <c r="A243" s="404"/>
      <c r="B243" s="338" t="s">
        <v>139</v>
      </c>
      <c r="C243" s="339" t="s">
        <v>139</v>
      </c>
      <c r="D243" s="354" t="s">
        <v>139</v>
      </c>
      <c r="E243" s="340">
        <v>0</v>
      </c>
      <c r="F243" s="347" t="s">
        <v>172</v>
      </c>
      <c r="G243" s="331"/>
      <c r="H243" s="342">
        <v>0</v>
      </c>
      <c r="I243" s="331"/>
      <c r="J243" s="343">
        <f>ROUNDDOWN(E243*H243,4)</f>
        <v>0</v>
      </c>
    </row>
    <row r="244" spans="1:13">
      <c r="A244" s="404"/>
      <c r="B244" s="338" t="s">
        <v>139</v>
      </c>
      <c r="C244" s="339" t="s">
        <v>139</v>
      </c>
      <c r="D244" s="354" t="s">
        <v>139</v>
      </c>
      <c r="E244" s="340">
        <v>0</v>
      </c>
      <c r="F244" s="347" t="s">
        <v>172</v>
      </c>
      <c r="G244" s="331"/>
      <c r="H244" s="342">
        <v>0</v>
      </c>
      <c r="I244" s="331"/>
      <c r="J244" s="343">
        <f t="shared" ref="J244" si="16">ROUNDDOWN(E244*H244,4)</f>
        <v>0</v>
      </c>
    </row>
    <row r="245" spans="1:13" ht="15.75" thickBot="1">
      <c r="A245" s="404"/>
      <c r="B245" s="344"/>
      <c r="C245" s="125"/>
      <c r="D245" s="405" t="s">
        <v>320</v>
      </c>
      <c r="E245" s="405"/>
      <c r="F245" s="405"/>
      <c r="G245" s="405"/>
      <c r="H245" s="405"/>
      <c r="I245" s="125"/>
      <c r="J245" s="349">
        <f>SUM(J243:J244)</f>
        <v>0</v>
      </c>
    </row>
    <row r="246" spans="1:13" ht="15.75" thickBot="1">
      <c r="A246" s="404"/>
      <c r="B246" s="406" t="s">
        <v>321</v>
      </c>
      <c r="C246" s="407"/>
      <c r="D246" s="408" t="s">
        <v>295</v>
      </c>
      <c r="E246" s="408" t="s">
        <v>160</v>
      </c>
      <c r="F246" s="408" t="s">
        <v>42</v>
      </c>
      <c r="G246" s="408"/>
      <c r="H246" s="408"/>
      <c r="I246" s="331"/>
      <c r="J246" s="409" t="s">
        <v>314</v>
      </c>
    </row>
    <row r="247" spans="1:13" ht="15.75" thickBot="1">
      <c r="A247" s="404"/>
      <c r="B247" s="406"/>
      <c r="C247" s="407"/>
      <c r="D247" s="408"/>
      <c r="E247" s="408"/>
      <c r="F247" s="304" t="s">
        <v>322</v>
      </c>
      <c r="G247" s="304" t="s">
        <v>323</v>
      </c>
      <c r="H247" s="304" t="s">
        <v>324</v>
      </c>
      <c r="I247" s="125"/>
      <c r="J247" s="409"/>
    </row>
    <row r="248" spans="1:13">
      <c r="A248" s="404"/>
      <c r="B248" s="338" t="s">
        <v>139</v>
      </c>
      <c r="C248" s="339" t="s">
        <v>139</v>
      </c>
      <c r="D248" s="340">
        <v>0</v>
      </c>
      <c r="E248" s="347" t="s">
        <v>286</v>
      </c>
      <c r="F248" s="347"/>
      <c r="G248" s="347"/>
      <c r="H248" s="347"/>
      <c r="I248" s="331"/>
      <c r="J248" s="287"/>
    </row>
    <row r="249" spans="1:13">
      <c r="A249" s="404"/>
      <c r="B249" s="338" t="s">
        <v>139</v>
      </c>
      <c r="C249" s="339" t="s">
        <v>139</v>
      </c>
      <c r="D249" s="340">
        <v>0</v>
      </c>
      <c r="E249" s="347" t="s">
        <v>286</v>
      </c>
      <c r="F249" s="347"/>
      <c r="G249" s="347"/>
      <c r="H249" s="347"/>
      <c r="I249" s="331"/>
      <c r="J249" s="287"/>
    </row>
    <row r="250" spans="1:13">
      <c r="A250" s="404"/>
      <c r="B250" s="286"/>
      <c r="C250" s="331"/>
      <c r="D250" s="410" t="s">
        <v>328</v>
      </c>
      <c r="E250" s="410"/>
      <c r="F250" s="410"/>
      <c r="G250" s="410"/>
      <c r="H250" s="410"/>
      <c r="I250" s="331"/>
      <c r="J250" s="287"/>
    </row>
    <row r="251" spans="1:13" ht="15.75" thickBot="1">
      <c r="A251" s="404"/>
      <c r="B251" s="355"/>
      <c r="C251" s="124"/>
      <c r="D251" s="124"/>
      <c r="E251" s="124"/>
      <c r="F251" s="411" t="s">
        <v>329</v>
      </c>
      <c r="G251" s="411"/>
      <c r="H251" s="411"/>
      <c r="I251" s="124"/>
      <c r="J251" s="356">
        <f>TRUNC(J241+J245,2)</f>
        <v>0.4</v>
      </c>
    </row>
    <row r="252" spans="1:13" ht="15.75" thickTop="1">
      <c r="A252" s="404"/>
      <c r="B252" s="357" t="s">
        <v>330</v>
      </c>
      <c r="C252" s="331"/>
      <c r="D252" s="331"/>
      <c r="E252" s="331"/>
      <c r="F252" s="331"/>
      <c r="G252" s="331"/>
      <c r="H252" s="331"/>
      <c r="I252" s="331"/>
      <c r="J252" s="287"/>
    </row>
    <row r="253" spans="1:13">
      <c r="B253" s="286"/>
      <c r="C253" s="331"/>
      <c r="D253" s="331"/>
      <c r="E253" s="331"/>
      <c r="F253" s="331"/>
      <c r="G253" s="331"/>
      <c r="H253" s="331"/>
      <c r="I253" s="331"/>
      <c r="J253" s="287"/>
    </row>
    <row r="254" spans="1:13" ht="23.25" thickBot="1">
      <c r="A254" s="404">
        <v>7</v>
      </c>
      <c r="B254" s="358" t="s">
        <v>332</v>
      </c>
      <c r="C254" s="128"/>
      <c r="D254" s="128"/>
      <c r="E254" s="128"/>
      <c r="F254" s="128"/>
      <c r="G254" s="128"/>
      <c r="H254" s="128"/>
      <c r="I254" s="128"/>
      <c r="J254" s="359"/>
      <c r="K254" s="253">
        <f>J290</f>
        <v>7.29</v>
      </c>
      <c r="L254" s="131"/>
      <c r="M254" s="131"/>
    </row>
    <row r="255" spans="1:13" ht="21.75" customHeight="1" thickTop="1">
      <c r="A255" s="404"/>
      <c r="B255" s="330" t="s">
        <v>331</v>
      </c>
      <c r="C255" s="412" t="s">
        <v>488</v>
      </c>
      <c r="D255" s="412"/>
      <c r="E255" s="412"/>
      <c r="F255" s="412"/>
      <c r="G255" s="412"/>
      <c r="H255" s="412"/>
      <c r="I255" s="412"/>
      <c r="J255" s="413"/>
      <c r="L255" s="132"/>
      <c r="M255" s="132"/>
    </row>
    <row r="256" spans="1:13" ht="15.75">
      <c r="A256" s="404"/>
      <c r="B256" s="414" t="s">
        <v>291</v>
      </c>
      <c r="C256" s="415"/>
      <c r="D256" s="415"/>
      <c r="E256" s="415" t="s">
        <v>140</v>
      </c>
      <c r="F256" s="415"/>
      <c r="G256" s="331"/>
      <c r="H256" s="331"/>
      <c r="I256" s="331"/>
      <c r="J256" s="287"/>
      <c r="L256" s="126"/>
      <c r="M256" s="126"/>
    </row>
    <row r="257" spans="1:10" ht="15.75">
      <c r="A257" s="404"/>
      <c r="B257" s="414"/>
      <c r="C257" s="415"/>
      <c r="D257" s="415"/>
      <c r="E257" s="416" t="s">
        <v>502</v>
      </c>
      <c r="F257" s="416"/>
      <c r="G257" s="331"/>
      <c r="H257" s="332" t="s">
        <v>292</v>
      </c>
      <c r="I257" s="333">
        <v>230.19</v>
      </c>
      <c r="J257" s="334" t="str">
        <f>VLOOKUP(A254,ORÇAMENTO!$A$10:$L$46,7,1)</f>
        <v>M3</v>
      </c>
    </row>
    <row r="258" spans="1:10" ht="36" customHeight="1" thickBot="1">
      <c r="A258" s="404"/>
      <c r="B258" s="335">
        <v>5502140</v>
      </c>
      <c r="C258" s="417" t="s">
        <v>158</v>
      </c>
      <c r="D258" s="417"/>
      <c r="E258" s="417"/>
      <c r="F258" s="417"/>
      <c r="G258" s="417"/>
      <c r="H258" s="417"/>
      <c r="I258" s="418" t="s">
        <v>293</v>
      </c>
      <c r="J258" s="419"/>
    </row>
    <row r="259" spans="1:10" ht="15.75" thickBot="1">
      <c r="A259" s="404"/>
      <c r="B259" s="406" t="s">
        <v>294</v>
      </c>
      <c r="C259" s="407"/>
      <c r="D259" s="408" t="s">
        <v>295</v>
      </c>
      <c r="E259" s="408" t="s">
        <v>296</v>
      </c>
      <c r="F259" s="408"/>
      <c r="G259" s="408" t="s">
        <v>297</v>
      </c>
      <c r="H259" s="408"/>
      <c r="I259" s="331"/>
      <c r="J259" s="336" t="s">
        <v>298</v>
      </c>
    </row>
    <row r="260" spans="1:10" ht="15.75" thickBot="1">
      <c r="A260" s="404"/>
      <c r="B260" s="406"/>
      <c r="C260" s="407"/>
      <c r="D260" s="408"/>
      <c r="E260" s="304" t="s">
        <v>299</v>
      </c>
      <c r="F260" s="304" t="s">
        <v>300</v>
      </c>
      <c r="G260" s="304" t="s">
        <v>301</v>
      </c>
      <c r="H260" s="304" t="s">
        <v>302</v>
      </c>
      <c r="I260" s="125"/>
      <c r="J260" s="337" t="s">
        <v>303</v>
      </c>
    </row>
    <row r="261" spans="1:10">
      <c r="A261" s="404"/>
      <c r="B261" s="338" t="s">
        <v>276</v>
      </c>
      <c r="C261" s="339" t="s">
        <v>464</v>
      </c>
      <c r="D261" s="340">
        <v>4</v>
      </c>
      <c r="E261" s="341">
        <v>0.97</v>
      </c>
      <c r="F261" s="341">
        <v>0.03</v>
      </c>
      <c r="G261" s="342">
        <v>322.73129999999998</v>
      </c>
      <c r="H261" s="342">
        <v>98.5</v>
      </c>
      <c r="I261" s="331"/>
      <c r="J261" s="343">
        <f>D261*(E261*G261+F261*H261)</f>
        <v>1264.0174439999998</v>
      </c>
    </row>
    <row r="262" spans="1:10" ht="28.5">
      <c r="A262" s="404"/>
      <c r="B262" s="338" t="s">
        <v>242</v>
      </c>
      <c r="C262" s="339" t="s">
        <v>243</v>
      </c>
      <c r="D262" s="340">
        <v>1</v>
      </c>
      <c r="E262" s="341">
        <v>1</v>
      </c>
      <c r="F262" s="341">
        <v>0</v>
      </c>
      <c r="G262" s="342">
        <v>331.59800000000001</v>
      </c>
      <c r="H262" s="342">
        <v>153.76570000000001</v>
      </c>
      <c r="I262" s="331"/>
      <c r="J262" s="343">
        <f>D262*(E262*G262+F262*H262)</f>
        <v>331.59800000000001</v>
      </c>
    </row>
    <row r="263" spans="1:10" ht="15.75" thickBot="1">
      <c r="A263" s="404"/>
      <c r="B263" s="344"/>
      <c r="C263" s="125"/>
      <c r="D263" s="125"/>
      <c r="E263" s="125"/>
      <c r="F263" s="125"/>
      <c r="G263" s="125"/>
      <c r="H263" s="303" t="s">
        <v>304</v>
      </c>
      <c r="I263" s="125"/>
      <c r="J263" s="345">
        <f>SUM(J261:J262)</f>
        <v>1595.6154439999998</v>
      </c>
    </row>
    <row r="264" spans="1:10" ht="15.75" thickBot="1">
      <c r="A264" s="404"/>
      <c r="B264" s="346" t="s">
        <v>305</v>
      </c>
      <c r="C264" s="125"/>
      <c r="D264" s="304" t="s">
        <v>295</v>
      </c>
      <c r="E264" s="304" t="s">
        <v>160</v>
      </c>
      <c r="F264" s="125"/>
      <c r="G264" s="304" t="s">
        <v>297</v>
      </c>
      <c r="H264" s="405" t="s">
        <v>306</v>
      </c>
      <c r="I264" s="405"/>
      <c r="J264" s="409"/>
    </row>
    <row r="265" spans="1:10">
      <c r="A265" s="404"/>
      <c r="B265" s="338" t="s">
        <v>225</v>
      </c>
      <c r="C265" s="339" t="s">
        <v>226</v>
      </c>
      <c r="D265" s="340">
        <v>1</v>
      </c>
      <c r="E265" s="347" t="s">
        <v>218</v>
      </c>
      <c r="F265" s="331"/>
      <c r="G265" s="342">
        <v>22.606999999999999</v>
      </c>
      <c r="H265" s="331"/>
      <c r="I265" s="331"/>
      <c r="J265" s="343">
        <f>D265*G265</f>
        <v>22.606999999999999</v>
      </c>
    </row>
    <row r="266" spans="1:10">
      <c r="A266" s="404"/>
      <c r="B266" s="338"/>
      <c r="C266" s="339"/>
      <c r="D266" s="348"/>
      <c r="E266" s="347"/>
      <c r="F266" s="331"/>
      <c r="G266" s="342"/>
      <c r="H266" s="331"/>
      <c r="I266" s="331"/>
      <c r="J266" s="343">
        <f>D266*G266</f>
        <v>0</v>
      </c>
    </row>
    <row r="267" spans="1:10">
      <c r="A267" s="404"/>
      <c r="B267" s="286"/>
      <c r="C267" s="331"/>
      <c r="D267" s="410" t="s">
        <v>307</v>
      </c>
      <c r="E267" s="410"/>
      <c r="F267" s="410"/>
      <c r="G267" s="410"/>
      <c r="H267" s="410"/>
      <c r="I267" s="331"/>
      <c r="J267" s="343">
        <f>SUM(J265:J266)</f>
        <v>22.606999999999999</v>
      </c>
    </row>
    <row r="268" spans="1:10" ht="15.75" thickBot="1">
      <c r="A268" s="404"/>
      <c r="B268" s="344"/>
      <c r="C268" s="125"/>
      <c r="D268" s="405" t="s">
        <v>308</v>
      </c>
      <c r="E268" s="405"/>
      <c r="F268" s="405"/>
      <c r="G268" s="405"/>
      <c r="H268" s="405"/>
      <c r="I268" s="125"/>
      <c r="J268" s="349">
        <f>J263+J267</f>
        <v>1618.2224439999998</v>
      </c>
    </row>
    <row r="269" spans="1:10">
      <c r="A269" s="404"/>
      <c r="B269" s="286"/>
      <c r="C269" s="331"/>
      <c r="D269" s="410" t="s">
        <v>309</v>
      </c>
      <c r="E269" s="410"/>
      <c r="F269" s="410"/>
      <c r="G269" s="410"/>
      <c r="H269" s="410"/>
      <c r="I269" s="331"/>
      <c r="J269" s="350">
        <f>J268/I257</f>
        <v>7.0299424127894339</v>
      </c>
    </row>
    <row r="270" spans="1:10">
      <c r="A270" s="404"/>
      <c r="B270" s="286"/>
      <c r="C270" s="331"/>
      <c r="D270" s="331"/>
      <c r="E270" s="331"/>
      <c r="F270" s="331"/>
      <c r="G270" s="331"/>
      <c r="H270" s="351" t="s">
        <v>310</v>
      </c>
      <c r="I270" s="331"/>
      <c r="J270" s="352">
        <v>0.2697</v>
      </c>
    </row>
    <row r="271" spans="1:10" ht="15.75" thickBot="1">
      <c r="A271" s="404"/>
      <c r="B271" s="344"/>
      <c r="C271" s="125"/>
      <c r="D271" s="125"/>
      <c r="E271" s="125"/>
      <c r="F271" s="125"/>
      <c r="G271" s="125"/>
      <c r="H271" s="303" t="s">
        <v>311</v>
      </c>
      <c r="I271" s="125"/>
      <c r="J271" s="353">
        <v>0</v>
      </c>
    </row>
    <row r="272" spans="1:10" ht="15.75" thickBot="1">
      <c r="A272" s="404"/>
      <c r="B272" s="346" t="s">
        <v>312</v>
      </c>
      <c r="C272" s="125"/>
      <c r="D272" s="304" t="s">
        <v>295</v>
      </c>
      <c r="E272" s="304" t="s">
        <v>160</v>
      </c>
      <c r="F272" s="125"/>
      <c r="G272" s="304" t="s">
        <v>313</v>
      </c>
      <c r="H272" s="405" t="s">
        <v>314</v>
      </c>
      <c r="I272" s="405"/>
      <c r="J272" s="409"/>
    </row>
    <row r="273" spans="1:13">
      <c r="A273" s="404"/>
      <c r="B273" s="338" t="s">
        <v>139</v>
      </c>
      <c r="C273" s="339" t="s">
        <v>139</v>
      </c>
      <c r="D273" s="340"/>
      <c r="E273" s="347" t="s">
        <v>139</v>
      </c>
      <c r="F273" s="331"/>
      <c r="G273" s="342">
        <v>0</v>
      </c>
      <c r="H273" s="331"/>
      <c r="I273" s="331"/>
      <c r="J273" s="343">
        <f>D273*G273</f>
        <v>0</v>
      </c>
      <c r="M273" s="130"/>
    </row>
    <row r="274" spans="1:13">
      <c r="A274" s="404"/>
      <c r="B274" s="338" t="s">
        <v>139</v>
      </c>
      <c r="C274" s="339" t="s">
        <v>139</v>
      </c>
      <c r="D274" s="340"/>
      <c r="E274" s="347" t="s">
        <v>139</v>
      </c>
      <c r="F274" s="331"/>
      <c r="G274" s="342">
        <v>0</v>
      </c>
      <c r="H274" s="331"/>
      <c r="I274" s="331"/>
      <c r="J274" s="343">
        <f t="shared" ref="J274" si="17">D274*G274</f>
        <v>0</v>
      </c>
      <c r="M274" s="130"/>
    </row>
    <row r="275" spans="1:13" ht="15.75" thickBot="1">
      <c r="A275" s="404"/>
      <c r="B275" s="344"/>
      <c r="C275" s="125"/>
      <c r="D275" s="405" t="s">
        <v>315</v>
      </c>
      <c r="E275" s="405"/>
      <c r="F275" s="405"/>
      <c r="G275" s="405"/>
      <c r="H275" s="405"/>
      <c r="I275" s="125"/>
      <c r="J275" s="345">
        <f>SUM(J273:J274)</f>
        <v>0</v>
      </c>
    </row>
    <row r="276" spans="1:13" ht="15.75" thickBot="1">
      <c r="A276" s="404"/>
      <c r="B276" s="346" t="s">
        <v>316</v>
      </c>
      <c r="C276" s="125"/>
      <c r="D276" s="304" t="s">
        <v>295</v>
      </c>
      <c r="E276" s="304" t="s">
        <v>160</v>
      </c>
      <c r="F276" s="125"/>
      <c r="G276" s="304" t="s">
        <v>314</v>
      </c>
      <c r="H276" s="405" t="s">
        <v>314</v>
      </c>
      <c r="I276" s="405"/>
      <c r="J276" s="409"/>
    </row>
    <row r="277" spans="1:13">
      <c r="A277" s="404"/>
      <c r="B277" s="338" t="s">
        <v>139</v>
      </c>
      <c r="C277" s="339" t="s">
        <v>139</v>
      </c>
      <c r="D277" s="340">
        <v>0</v>
      </c>
      <c r="E277" s="347" t="s">
        <v>139</v>
      </c>
      <c r="F277" s="331"/>
      <c r="G277" s="342">
        <v>0</v>
      </c>
      <c r="H277" s="331"/>
      <c r="I277" s="331"/>
      <c r="J277" s="343">
        <f>D277*G277</f>
        <v>0</v>
      </c>
    </row>
    <row r="278" spans="1:13">
      <c r="A278" s="404"/>
      <c r="B278" s="338" t="s">
        <v>139</v>
      </c>
      <c r="C278" s="339" t="s">
        <v>139</v>
      </c>
      <c r="D278" s="340">
        <v>0</v>
      </c>
      <c r="E278" s="347" t="s">
        <v>139</v>
      </c>
      <c r="F278" s="331"/>
      <c r="G278" s="342">
        <v>0</v>
      </c>
      <c r="H278" s="331"/>
      <c r="I278" s="331"/>
      <c r="J278" s="343">
        <f>D278*G278</f>
        <v>0</v>
      </c>
    </row>
    <row r="279" spans="1:13" ht="15.75" thickBot="1">
      <c r="A279" s="404"/>
      <c r="B279" s="344"/>
      <c r="C279" s="125"/>
      <c r="D279" s="405" t="s">
        <v>317</v>
      </c>
      <c r="E279" s="405"/>
      <c r="F279" s="405"/>
      <c r="G279" s="405"/>
      <c r="H279" s="405"/>
      <c r="I279" s="125"/>
      <c r="J279" s="345">
        <f>SUM(J277:J278)</f>
        <v>0</v>
      </c>
    </row>
    <row r="280" spans="1:13" ht="15.75" thickBot="1">
      <c r="A280" s="404"/>
      <c r="B280" s="344"/>
      <c r="C280" s="125"/>
      <c r="D280" s="125"/>
      <c r="E280" s="125"/>
      <c r="F280" s="125"/>
      <c r="G280" s="125"/>
      <c r="H280" s="303" t="s">
        <v>318</v>
      </c>
      <c r="I280" s="125"/>
      <c r="J280" s="362">
        <f>J269+J275+J279+J270+J271</f>
        <v>7.2996424127894342</v>
      </c>
    </row>
    <row r="281" spans="1:13" ht="15.75" thickBot="1">
      <c r="A281" s="404"/>
      <c r="B281" s="346" t="s">
        <v>319</v>
      </c>
      <c r="C281" s="125"/>
      <c r="D281" s="304" t="s">
        <v>159</v>
      </c>
      <c r="E281" s="304" t="s">
        <v>295</v>
      </c>
      <c r="F281" s="304" t="s">
        <v>160</v>
      </c>
      <c r="G281" s="125"/>
      <c r="H281" s="304" t="s">
        <v>314</v>
      </c>
      <c r="I281" s="405" t="s">
        <v>314</v>
      </c>
      <c r="J281" s="409"/>
    </row>
    <row r="282" spans="1:13">
      <c r="A282" s="404"/>
      <c r="B282" s="338" t="s">
        <v>139</v>
      </c>
      <c r="C282" s="339" t="s">
        <v>139</v>
      </c>
      <c r="D282" s="354" t="s">
        <v>139</v>
      </c>
      <c r="E282" s="340">
        <v>0</v>
      </c>
      <c r="F282" s="347" t="s">
        <v>172</v>
      </c>
      <c r="G282" s="331"/>
      <c r="H282" s="342">
        <v>0</v>
      </c>
      <c r="I282" s="331"/>
      <c r="J282" s="343">
        <f>ROUNDDOWN(E282*H282,4)</f>
        <v>0</v>
      </c>
    </row>
    <row r="283" spans="1:13">
      <c r="A283" s="404"/>
      <c r="B283" s="338" t="s">
        <v>139</v>
      </c>
      <c r="C283" s="339" t="s">
        <v>139</v>
      </c>
      <c r="D283" s="354" t="s">
        <v>139</v>
      </c>
      <c r="E283" s="340">
        <v>0</v>
      </c>
      <c r="F283" s="347" t="s">
        <v>172</v>
      </c>
      <c r="G283" s="331"/>
      <c r="H283" s="342">
        <v>0</v>
      </c>
      <c r="I283" s="331"/>
      <c r="J283" s="343">
        <f t="shared" ref="J283" si="18">ROUNDDOWN(E283*H283,4)</f>
        <v>0</v>
      </c>
    </row>
    <row r="284" spans="1:13" ht="15.75" thickBot="1">
      <c r="A284" s="404"/>
      <c r="B284" s="344"/>
      <c r="C284" s="125"/>
      <c r="D284" s="405" t="s">
        <v>320</v>
      </c>
      <c r="E284" s="405"/>
      <c r="F284" s="405"/>
      <c r="G284" s="405"/>
      <c r="H284" s="405"/>
      <c r="I284" s="125"/>
      <c r="J284" s="349">
        <f>SUM(J282:J283)</f>
        <v>0</v>
      </c>
    </row>
    <row r="285" spans="1:13" ht="15.75" thickBot="1">
      <c r="A285" s="404"/>
      <c r="B285" s="406" t="s">
        <v>321</v>
      </c>
      <c r="C285" s="407"/>
      <c r="D285" s="408" t="s">
        <v>295</v>
      </c>
      <c r="E285" s="408" t="s">
        <v>160</v>
      </c>
      <c r="F285" s="408" t="s">
        <v>42</v>
      </c>
      <c r="G285" s="408"/>
      <c r="H285" s="408"/>
      <c r="I285" s="331"/>
      <c r="J285" s="409" t="s">
        <v>314</v>
      </c>
    </row>
    <row r="286" spans="1:13" ht="15.75" thickBot="1">
      <c r="A286" s="404"/>
      <c r="B286" s="406"/>
      <c r="C286" s="407"/>
      <c r="D286" s="408"/>
      <c r="E286" s="408"/>
      <c r="F286" s="304" t="s">
        <v>322</v>
      </c>
      <c r="G286" s="304" t="s">
        <v>323</v>
      </c>
      <c r="H286" s="304" t="s">
        <v>324</v>
      </c>
      <c r="I286" s="125"/>
      <c r="J286" s="409"/>
    </row>
    <row r="287" spans="1:13">
      <c r="A287" s="404"/>
      <c r="B287" s="338" t="s">
        <v>139</v>
      </c>
      <c r="C287" s="339" t="s">
        <v>139</v>
      </c>
      <c r="D287" s="340"/>
      <c r="E287" s="347" t="s">
        <v>286</v>
      </c>
      <c r="F287" s="347" t="s">
        <v>325</v>
      </c>
      <c r="G287" s="347" t="s">
        <v>326</v>
      </c>
      <c r="H287" s="347" t="s">
        <v>327</v>
      </c>
      <c r="I287" s="331"/>
      <c r="J287" s="287"/>
    </row>
    <row r="288" spans="1:13">
      <c r="A288" s="404"/>
      <c r="B288" s="338" t="s">
        <v>139</v>
      </c>
      <c r="C288" s="339" t="s">
        <v>139</v>
      </c>
      <c r="D288" s="340"/>
      <c r="E288" s="347" t="s">
        <v>286</v>
      </c>
      <c r="F288" s="347" t="s">
        <v>325</v>
      </c>
      <c r="G288" s="347" t="s">
        <v>326</v>
      </c>
      <c r="H288" s="347" t="s">
        <v>327</v>
      </c>
      <c r="I288" s="331"/>
      <c r="J288" s="287"/>
    </row>
    <row r="289" spans="1:13">
      <c r="A289" s="404"/>
      <c r="B289" s="286"/>
      <c r="C289" s="331"/>
      <c r="D289" s="410" t="s">
        <v>328</v>
      </c>
      <c r="E289" s="410"/>
      <c r="F289" s="410"/>
      <c r="G289" s="410"/>
      <c r="H289" s="410"/>
      <c r="I289" s="331"/>
      <c r="J289" s="287"/>
    </row>
    <row r="290" spans="1:13" ht="15.75" thickBot="1">
      <c r="A290" s="404"/>
      <c r="B290" s="355"/>
      <c r="C290" s="124"/>
      <c r="D290" s="124"/>
      <c r="E290" s="124"/>
      <c r="F290" s="411" t="s">
        <v>329</v>
      </c>
      <c r="G290" s="411"/>
      <c r="H290" s="411"/>
      <c r="I290" s="124"/>
      <c r="J290" s="356">
        <f>TRUNC(J280+J284,2)</f>
        <v>7.29</v>
      </c>
    </row>
    <row r="291" spans="1:13" ht="15.75" thickTop="1">
      <c r="A291" s="404"/>
      <c r="B291" s="357" t="s">
        <v>330</v>
      </c>
      <c r="C291" s="331"/>
      <c r="D291" s="331"/>
      <c r="E291" s="331"/>
      <c r="F291" s="331"/>
      <c r="G291" s="331"/>
      <c r="H291" s="331"/>
      <c r="I291" s="331"/>
      <c r="J291" s="287"/>
    </row>
    <row r="292" spans="1:13">
      <c r="B292" s="286"/>
      <c r="C292" s="331"/>
      <c r="D292" s="331"/>
      <c r="E292" s="331"/>
      <c r="F292" s="331"/>
      <c r="G292" s="331"/>
      <c r="H292" s="331"/>
      <c r="I292" s="331"/>
      <c r="J292" s="287"/>
    </row>
    <row r="293" spans="1:13" ht="23.25" thickBot="1">
      <c r="A293" s="404">
        <v>9</v>
      </c>
      <c r="B293" s="358" t="s">
        <v>332</v>
      </c>
      <c r="C293" s="128"/>
      <c r="D293" s="128"/>
      <c r="E293" s="128"/>
      <c r="F293" s="128"/>
      <c r="G293" s="128"/>
      <c r="H293" s="128"/>
      <c r="I293" s="128"/>
      <c r="J293" s="359"/>
      <c r="K293" s="253">
        <f>J333</f>
        <v>1.83</v>
      </c>
      <c r="L293" s="131"/>
      <c r="M293" s="131"/>
    </row>
    <row r="294" spans="1:13" ht="21.75" customHeight="1" thickTop="1">
      <c r="A294" s="404"/>
      <c r="B294" s="330" t="s">
        <v>331</v>
      </c>
      <c r="C294" s="412" t="s">
        <v>488</v>
      </c>
      <c r="D294" s="412"/>
      <c r="E294" s="412"/>
      <c r="F294" s="412"/>
      <c r="G294" s="412"/>
      <c r="H294" s="412"/>
      <c r="I294" s="412"/>
      <c r="J294" s="413"/>
      <c r="L294" s="132"/>
      <c r="M294" s="132"/>
    </row>
    <row r="295" spans="1:13" ht="15.75">
      <c r="A295" s="404"/>
      <c r="B295" s="414" t="s">
        <v>291</v>
      </c>
      <c r="C295" s="415"/>
      <c r="D295" s="415"/>
      <c r="E295" s="415" t="s">
        <v>140</v>
      </c>
      <c r="F295" s="415"/>
      <c r="G295" s="331"/>
      <c r="H295" s="331"/>
      <c r="I295" s="331"/>
      <c r="J295" s="287"/>
      <c r="L295" s="126"/>
      <c r="M295" s="126"/>
    </row>
    <row r="296" spans="1:13" ht="15.75">
      <c r="A296" s="404"/>
      <c r="B296" s="414"/>
      <c r="C296" s="415"/>
      <c r="D296" s="415"/>
      <c r="E296" s="416" t="s">
        <v>502</v>
      </c>
      <c r="F296" s="416"/>
      <c r="G296" s="331"/>
      <c r="H296" s="332" t="s">
        <v>292</v>
      </c>
      <c r="I296" s="333">
        <v>672.8</v>
      </c>
      <c r="J296" s="334" t="str">
        <f>VLOOKUP(A293,ORÇAMENTO!$A$10:$L$46,7,1)</f>
        <v>M2</v>
      </c>
    </row>
    <row r="297" spans="1:13" ht="36" customHeight="1" thickBot="1">
      <c r="A297" s="404"/>
      <c r="B297" s="335">
        <v>4011209</v>
      </c>
      <c r="C297" s="417" t="s">
        <v>483</v>
      </c>
      <c r="D297" s="417"/>
      <c r="E297" s="417"/>
      <c r="F297" s="417"/>
      <c r="G297" s="417"/>
      <c r="H297" s="417"/>
      <c r="I297" s="418" t="s">
        <v>293</v>
      </c>
      <c r="J297" s="419"/>
    </row>
    <row r="298" spans="1:13" ht="15.75" thickBot="1">
      <c r="A298" s="404"/>
      <c r="B298" s="406" t="s">
        <v>294</v>
      </c>
      <c r="C298" s="407"/>
      <c r="D298" s="408" t="s">
        <v>295</v>
      </c>
      <c r="E298" s="408" t="s">
        <v>296</v>
      </c>
      <c r="F298" s="408"/>
      <c r="G298" s="408" t="s">
        <v>297</v>
      </c>
      <c r="H298" s="408"/>
      <c r="I298" s="331"/>
      <c r="J298" s="336" t="s">
        <v>298</v>
      </c>
    </row>
    <row r="299" spans="1:13" ht="15.75" thickBot="1">
      <c r="A299" s="404"/>
      <c r="B299" s="406"/>
      <c r="C299" s="407"/>
      <c r="D299" s="408"/>
      <c r="E299" s="304" t="s">
        <v>299</v>
      </c>
      <c r="F299" s="304" t="s">
        <v>300</v>
      </c>
      <c r="G299" s="304" t="s">
        <v>301</v>
      </c>
      <c r="H299" s="304" t="s">
        <v>302</v>
      </c>
      <c r="I299" s="125"/>
      <c r="J299" s="337" t="s">
        <v>303</v>
      </c>
    </row>
    <row r="300" spans="1:13">
      <c r="A300" s="404"/>
      <c r="B300" s="338" t="s">
        <v>272</v>
      </c>
      <c r="C300" s="339" t="s">
        <v>273</v>
      </c>
      <c r="D300" s="340">
        <v>1</v>
      </c>
      <c r="E300" s="341">
        <v>0.61</v>
      </c>
      <c r="F300" s="341">
        <v>0.39</v>
      </c>
      <c r="G300" s="342">
        <v>357.57740000000001</v>
      </c>
      <c r="H300" s="342">
        <v>98.167299999999997</v>
      </c>
      <c r="I300" s="331"/>
      <c r="J300" s="343">
        <f>D300*(E300*G300+F300*H300)</f>
        <v>256.40746100000001</v>
      </c>
    </row>
    <row r="301" spans="1:13">
      <c r="A301" s="404"/>
      <c r="B301" s="338" t="s">
        <v>244</v>
      </c>
      <c r="C301" s="339" t="s">
        <v>245</v>
      </c>
      <c r="D301" s="340">
        <v>1</v>
      </c>
      <c r="E301" s="341">
        <v>0.41</v>
      </c>
      <c r="F301" s="341">
        <v>0.59</v>
      </c>
      <c r="G301" s="342">
        <v>4.9462999999999999</v>
      </c>
      <c r="H301" s="342">
        <v>3.4445000000000001</v>
      </c>
      <c r="I301" s="331"/>
      <c r="J301" s="343">
        <f t="shared" ref="J301:J305" si="19">D301*(E301*G301+F301*H301)</f>
        <v>4.060238</v>
      </c>
    </row>
    <row r="302" spans="1:13">
      <c r="A302" s="404"/>
      <c r="B302" s="338" t="s">
        <v>246</v>
      </c>
      <c r="C302" s="339" t="s">
        <v>247</v>
      </c>
      <c r="D302" s="340">
        <v>1</v>
      </c>
      <c r="E302" s="341">
        <v>0.43</v>
      </c>
      <c r="F302" s="341">
        <v>0.56999999999999995</v>
      </c>
      <c r="G302" s="342">
        <v>342.22930000000002</v>
      </c>
      <c r="H302" s="342">
        <v>151.39920000000001</v>
      </c>
      <c r="I302" s="331"/>
      <c r="J302" s="343">
        <f t="shared" si="19"/>
        <v>233.456143</v>
      </c>
    </row>
    <row r="303" spans="1:13">
      <c r="A303" s="404"/>
      <c r="B303" s="338" t="s">
        <v>265</v>
      </c>
      <c r="C303" s="339" t="s">
        <v>266</v>
      </c>
      <c r="D303" s="340">
        <v>1</v>
      </c>
      <c r="E303" s="341">
        <v>0.96</v>
      </c>
      <c r="F303" s="341">
        <v>0.04</v>
      </c>
      <c r="G303" s="342">
        <v>305.10919999999999</v>
      </c>
      <c r="H303" s="342">
        <v>150.75229999999999</v>
      </c>
      <c r="I303" s="331"/>
      <c r="J303" s="343">
        <f t="shared" si="19"/>
        <v>298.93492400000002</v>
      </c>
    </row>
    <row r="304" spans="1:13" ht="28.5">
      <c r="A304" s="404"/>
      <c r="B304" s="338" t="s">
        <v>261</v>
      </c>
      <c r="C304" s="339" t="s">
        <v>262</v>
      </c>
      <c r="D304" s="340">
        <v>1</v>
      </c>
      <c r="E304" s="341">
        <v>1</v>
      </c>
      <c r="F304" s="341">
        <v>0</v>
      </c>
      <c r="G304" s="342">
        <v>239.44390000000001</v>
      </c>
      <c r="H304" s="342">
        <v>109.9897</v>
      </c>
      <c r="I304" s="331"/>
      <c r="J304" s="343">
        <f t="shared" si="19"/>
        <v>239.44390000000001</v>
      </c>
    </row>
    <row r="305" spans="1:13">
      <c r="A305" s="404"/>
      <c r="B305" s="338" t="s">
        <v>255</v>
      </c>
      <c r="C305" s="339" t="s">
        <v>256</v>
      </c>
      <c r="D305" s="340">
        <v>1</v>
      </c>
      <c r="E305" s="341">
        <v>0.41</v>
      </c>
      <c r="F305" s="341">
        <v>0.59</v>
      </c>
      <c r="G305" s="342">
        <v>174.62379999999999</v>
      </c>
      <c r="H305" s="342">
        <v>68.852099999999993</v>
      </c>
      <c r="I305" s="331"/>
      <c r="J305" s="343">
        <f t="shared" si="19"/>
        <v>112.21849699999999</v>
      </c>
    </row>
    <row r="306" spans="1:13" ht="15.75" thickBot="1">
      <c r="A306" s="404"/>
      <c r="B306" s="344"/>
      <c r="C306" s="125"/>
      <c r="D306" s="125"/>
      <c r="E306" s="125"/>
      <c r="F306" s="125"/>
      <c r="G306" s="125"/>
      <c r="H306" s="303" t="s">
        <v>304</v>
      </c>
      <c r="I306" s="125"/>
      <c r="J306" s="345">
        <f>SUM(J300:J305)</f>
        <v>1144.5211630000001</v>
      </c>
    </row>
    <row r="307" spans="1:13" ht="15.75" thickBot="1">
      <c r="A307" s="404"/>
      <c r="B307" s="346" t="s">
        <v>305</v>
      </c>
      <c r="C307" s="125"/>
      <c r="D307" s="304" t="s">
        <v>295</v>
      </c>
      <c r="E307" s="304" t="s">
        <v>160</v>
      </c>
      <c r="F307" s="125"/>
      <c r="G307" s="304" t="s">
        <v>297</v>
      </c>
      <c r="H307" s="405" t="s">
        <v>306</v>
      </c>
      <c r="I307" s="405"/>
      <c r="J307" s="409"/>
    </row>
    <row r="308" spans="1:13">
      <c r="A308" s="404"/>
      <c r="B308" s="338" t="s">
        <v>225</v>
      </c>
      <c r="C308" s="339" t="s">
        <v>226</v>
      </c>
      <c r="D308" s="340">
        <v>1</v>
      </c>
      <c r="E308" s="347" t="s">
        <v>218</v>
      </c>
      <c r="F308" s="331"/>
      <c r="G308" s="342">
        <v>22.606999999999999</v>
      </c>
      <c r="H308" s="331"/>
      <c r="I308" s="331"/>
      <c r="J308" s="343">
        <f>D308*G308</f>
        <v>22.606999999999999</v>
      </c>
    </row>
    <row r="309" spans="1:13">
      <c r="A309" s="404"/>
      <c r="B309" s="338" t="s">
        <v>139</v>
      </c>
      <c r="C309" s="339" t="s">
        <v>139</v>
      </c>
      <c r="D309" s="340">
        <v>0</v>
      </c>
      <c r="E309" s="347" t="s">
        <v>139</v>
      </c>
      <c r="F309" s="331"/>
      <c r="G309" s="342">
        <v>0</v>
      </c>
      <c r="H309" s="331"/>
      <c r="I309" s="331"/>
      <c r="J309" s="343">
        <f>D309*G309</f>
        <v>0</v>
      </c>
    </row>
    <row r="310" spans="1:13">
      <c r="A310" s="404"/>
      <c r="B310" s="286"/>
      <c r="C310" s="331"/>
      <c r="D310" s="410" t="s">
        <v>307</v>
      </c>
      <c r="E310" s="410"/>
      <c r="F310" s="410"/>
      <c r="G310" s="410"/>
      <c r="H310" s="410"/>
      <c r="I310" s="331"/>
      <c r="J310" s="343">
        <f>SUM(J308:J309)</f>
        <v>22.606999999999999</v>
      </c>
    </row>
    <row r="311" spans="1:13" ht="15.75" thickBot="1">
      <c r="A311" s="404"/>
      <c r="B311" s="344"/>
      <c r="C311" s="125"/>
      <c r="D311" s="405" t="s">
        <v>308</v>
      </c>
      <c r="E311" s="405"/>
      <c r="F311" s="405"/>
      <c r="G311" s="405"/>
      <c r="H311" s="405"/>
      <c r="I311" s="125"/>
      <c r="J311" s="349">
        <f>J306+J310</f>
        <v>1167.1281630000001</v>
      </c>
    </row>
    <row r="312" spans="1:13">
      <c r="A312" s="404"/>
      <c r="B312" s="286"/>
      <c r="C312" s="331"/>
      <c r="D312" s="410" t="s">
        <v>309</v>
      </c>
      <c r="E312" s="410"/>
      <c r="F312" s="410"/>
      <c r="G312" s="410"/>
      <c r="H312" s="410"/>
      <c r="I312" s="331"/>
      <c r="J312" s="350">
        <f>J311/I296</f>
        <v>1.7347327036266351</v>
      </c>
    </row>
    <row r="313" spans="1:13">
      <c r="A313" s="404"/>
      <c r="B313" s="286"/>
      <c r="C313" s="331"/>
      <c r="D313" s="331"/>
      <c r="E313" s="331"/>
      <c r="F313" s="331"/>
      <c r="G313" s="331"/>
      <c r="H313" s="351" t="s">
        <v>310</v>
      </c>
      <c r="I313" s="331"/>
      <c r="J313" s="352">
        <v>9.7900000000000001E-2</v>
      </c>
    </row>
    <row r="314" spans="1:13" ht="15.75" thickBot="1">
      <c r="A314" s="404"/>
      <c r="B314" s="344"/>
      <c r="C314" s="125"/>
      <c r="D314" s="125"/>
      <c r="E314" s="125"/>
      <c r="F314" s="125"/>
      <c r="G314" s="125"/>
      <c r="H314" s="303" t="s">
        <v>311</v>
      </c>
      <c r="I314" s="125"/>
      <c r="J314" s="353">
        <v>0</v>
      </c>
    </row>
    <row r="315" spans="1:13" ht="15.75" thickBot="1">
      <c r="A315" s="404"/>
      <c r="B315" s="346" t="s">
        <v>312</v>
      </c>
      <c r="C315" s="125"/>
      <c r="D315" s="304" t="s">
        <v>295</v>
      </c>
      <c r="E315" s="304" t="s">
        <v>160</v>
      </c>
      <c r="F315" s="125"/>
      <c r="G315" s="304" t="s">
        <v>313</v>
      </c>
      <c r="H315" s="405" t="s">
        <v>314</v>
      </c>
      <c r="I315" s="405"/>
      <c r="J315" s="409"/>
    </row>
    <row r="316" spans="1:13">
      <c r="A316" s="404"/>
      <c r="B316" s="338" t="s">
        <v>139</v>
      </c>
      <c r="C316" s="339" t="s">
        <v>139</v>
      </c>
      <c r="D316" s="340"/>
      <c r="E316" s="347" t="s">
        <v>139</v>
      </c>
      <c r="F316" s="331"/>
      <c r="G316" s="342">
        <v>0</v>
      </c>
      <c r="H316" s="331"/>
      <c r="I316" s="331"/>
      <c r="J316" s="343">
        <f>D316*G316</f>
        <v>0</v>
      </c>
      <c r="M316" s="130"/>
    </row>
    <row r="317" spans="1:13">
      <c r="A317" s="404"/>
      <c r="B317" s="338" t="s">
        <v>139</v>
      </c>
      <c r="C317" s="339" t="s">
        <v>139</v>
      </c>
      <c r="D317" s="340"/>
      <c r="E317" s="347" t="s">
        <v>139</v>
      </c>
      <c r="F317" s="331"/>
      <c r="G317" s="342">
        <v>0</v>
      </c>
      <c r="H317" s="331"/>
      <c r="I317" s="331"/>
      <c r="J317" s="343">
        <f t="shared" ref="J317" si="20">D317*G317</f>
        <v>0</v>
      </c>
      <c r="M317" s="130"/>
    </row>
    <row r="318" spans="1:13" ht="15.75" thickBot="1">
      <c r="A318" s="404"/>
      <c r="B318" s="344"/>
      <c r="C318" s="125"/>
      <c r="D318" s="405" t="s">
        <v>315</v>
      </c>
      <c r="E318" s="405"/>
      <c r="F318" s="405"/>
      <c r="G318" s="405"/>
      <c r="H318" s="405"/>
      <c r="I318" s="125"/>
      <c r="J318" s="345">
        <f>SUM(J316:J317)</f>
        <v>0</v>
      </c>
    </row>
    <row r="319" spans="1:13" ht="15.75" thickBot="1">
      <c r="A319" s="404"/>
      <c r="B319" s="346" t="s">
        <v>316</v>
      </c>
      <c r="C319" s="125"/>
      <c r="D319" s="304" t="s">
        <v>295</v>
      </c>
      <c r="E319" s="304" t="s">
        <v>160</v>
      </c>
      <c r="F319" s="125"/>
      <c r="G319" s="304" t="s">
        <v>314</v>
      </c>
      <c r="H319" s="405" t="s">
        <v>314</v>
      </c>
      <c r="I319" s="405"/>
      <c r="J319" s="409"/>
    </row>
    <row r="320" spans="1:13">
      <c r="A320" s="404"/>
      <c r="B320" s="338" t="s">
        <v>139</v>
      </c>
      <c r="C320" s="339" t="s">
        <v>139</v>
      </c>
      <c r="D320" s="340">
        <v>0</v>
      </c>
      <c r="E320" s="347" t="s">
        <v>139</v>
      </c>
      <c r="F320" s="331"/>
      <c r="G320" s="342">
        <v>0</v>
      </c>
      <c r="H320" s="331"/>
      <c r="I320" s="331"/>
      <c r="J320" s="343">
        <f>D320*G320</f>
        <v>0</v>
      </c>
    </row>
    <row r="321" spans="1:13">
      <c r="A321" s="404"/>
      <c r="B321" s="338" t="s">
        <v>139</v>
      </c>
      <c r="C321" s="339" t="s">
        <v>139</v>
      </c>
      <c r="D321" s="340">
        <v>0</v>
      </c>
      <c r="E321" s="347" t="s">
        <v>139</v>
      </c>
      <c r="F321" s="331"/>
      <c r="G321" s="342">
        <v>0</v>
      </c>
      <c r="H321" s="331"/>
      <c r="I321" s="331"/>
      <c r="J321" s="343">
        <f>D321*G321</f>
        <v>0</v>
      </c>
    </row>
    <row r="322" spans="1:13" ht="15.75" thickBot="1">
      <c r="A322" s="404"/>
      <c r="B322" s="344"/>
      <c r="C322" s="125"/>
      <c r="D322" s="405" t="s">
        <v>317</v>
      </c>
      <c r="E322" s="405"/>
      <c r="F322" s="405"/>
      <c r="G322" s="405"/>
      <c r="H322" s="405"/>
      <c r="I322" s="125"/>
      <c r="J322" s="345">
        <f>SUM(J320:J321)</f>
        <v>0</v>
      </c>
    </row>
    <row r="323" spans="1:13" ht="15.75" thickBot="1">
      <c r="A323" s="404"/>
      <c r="B323" s="344"/>
      <c r="C323" s="125"/>
      <c r="D323" s="125"/>
      <c r="E323" s="125"/>
      <c r="F323" s="125"/>
      <c r="G323" s="125"/>
      <c r="H323" s="303" t="s">
        <v>318</v>
      </c>
      <c r="I323" s="125"/>
      <c r="J323" s="349">
        <f>J312+J318+J322+J313+J314</f>
        <v>1.8326327036266352</v>
      </c>
    </row>
    <row r="324" spans="1:13" ht="15.75" thickBot="1">
      <c r="A324" s="404"/>
      <c r="B324" s="346" t="s">
        <v>319</v>
      </c>
      <c r="C324" s="125"/>
      <c r="D324" s="304" t="s">
        <v>159</v>
      </c>
      <c r="E324" s="304" t="s">
        <v>295</v>
      </c>
      <c r="F324" s="304" t="s">
        <v>160</v>
      </c>
      <c r="G324" s="125"/>
      <c r="H324" s="304" t="s">
        <v>314</v>
      </c>
      <c r="I324" s="405" t="s">
        <v>314</v>
      </c>
      <c r="J324" s="409"/>
    </row>
    <row r="325" spans="1:13">
      <c r="A325" s="404"/>
      <c r="B325" s="338" t="s">
        <v>139</v>
      </c>
      <c r="C325" s="339" t="s">
        <v>139</v>
      </c>
      <c r="D325" s="354" t="s">
        <v>139</v>
      </c>
      <c r="E325" s="340">
        <v>0</v>
      </c>
      <c r="F325" s="347" t="s">
        <v>172</v>
      </c>
      <c r="G325" s="331"/>
      <c r="H325" s="342">
        <v>0</v>
      </c>
      <c r="I325" s="331"/>
      <c r="J325" s="343">
        <f>ROUNDDOWN(E325*H325,4)</f>
        <v>0</v>
      </c>
    </row>
    <row r="326" spans="1:13">
      <c r="A326" s="404"/>
      <c r="B326" s="338" t="s">
        <v>139</v>
      </c>
      <c r="C326" s="339" t="s">
        <v>139</v>
      </c>
      <c r="D326" s="354" t="s">
        <v>139</v>
      </c>
      <c r="E326" s="340">
        <v>0</v>
      </c>
      <c r="F326" s="347" t="s">
        <v>172</v>
      </c>
      <c r="G326" s="331"/>
      <c r="H326" s="342">
        <v>0</v>
      </c>
      <c r="I326" s="331"/>
      <c r="J326" s="343">
        <f t="shared" ref="J326" si="21">ROUNDDOWN(E326*H326,4)</f>
        <v>0</v>
      </c>
    </row>
    <row r="327" spans="1:13" ht="15.75" thickBot="1">
      <c r="A327" s="404"/>
      <c r="B327" s="344"/>
      <c r="C327" s="125"/>
      <c r="D327" s="405" t="s">
        <v>320</v>
      </c>
      <c r="E327" s="405"/>
      <c r="F327" s="405"/>
      <c r="G327" s="405"/>
      <c r="H327" s="405"/>
      <c r="I327" s="125"/>
      <c r="J327" s="349">
        <f>SUM(J325:J326)</f>
        <v>0</v>
      </c>
    </row>
    <row r="328" spans="1:13" ht="15.75" thickBot="1">
      <c r="A328" s="404"/>
      <c r="B328" s="406" t="s">
        <v>321</v>
      </c>
      <c r="C328" s="407"/>
      <c r="D328" s="408" t="s">
        <v>295</v>
      </c>
      <c r="E328" s="408" t="s">
        <v>160</v>
      </c>
      <c r="F328" s="408" t="s">
        <v>42</v>
      </c>
      <c r="G328" s="408"/>
      <c r="H328" s="408"/>
      <c r="I328" s="331"/>
      <c r="J328" s="409" t="s">
        <v>314</v>
      </c>
    </row>
    <row r="329" spans="1:13" ht="15.75" thickBot="1">
      <c r="A329" s="404"/>
      <c r="B329" s="406"/>
      <c r="C329" s="407"/>
      <c r="D329" s="408"/>
      <c r="E329" s="408"/>
      <c r="F329" s="304" t="s">
        <v>322</v>
      </c>
      <c r="G329" s="304" t="s">
        <v>323</v>
      </c>
      <c r="H329" s="304" t="s">
        <v>324</v>
      </c>
      <c r="I329" s="125"/>
      <c r="J329" s="409"/>
    </row>
    <row r="330" spans="1:13">
      <c r="A330" s="404"/>
      <c r="B330" s="338" t="s">
        <v>139</v>
      </c>
      <c r="C330" s="339" t="s">
        <v>139</v>
      </c>
      <c r="D330" s="340"/>
      <c r="E330" s="347" t="s">
        <v>286</v>
      </c>
      <c r="F330" s="347" t="s">
        <v>325</v>
      </c>
      <c r="G330" s="347" t="s">
        <v>326</v>
      </c>
      <c r="H330" s="347" t="s">
        <v>327</v>
      </c>
      <c r="I330" s="331"/>
      <c r="J330" s="287"/>
    </row>
    <row r="331" spans="1:13">
      <c r="A331" s="404"/>
      <c r="B331" s="338" t="s">
        <v>139</v>
      </c>
      <c r="C331" s="339" t="s">
        <v>139</v>
      </c>
      <c r="D331" s="340"/>
      <c r="E331" s="347" t="s">
        <v>286</v>
      </c>
      <c r="F331" s="347" t="s">
        <v>325</v>
      </c>
      <c r="G331" s="347" t="s">
        <v>326</v>
      </c>
      <c r="H331" s="347" t="s">
        <v>327</v>
      </c>
      <c r="I331" s="331"/>
      <c r="J331" s="287"/>
    </row>
    <row r="332" spans="1:13">
      <c r="A332" s="404"/>
      <c r="B332" s="286"/>
      <c r="C332" s="331"/>
      <c r="D332" s="410" t="s">
        <v>328</v>
      </c>
      <c r="E332" s="410"/>
      <c r="F332" s="410"/>
      <c r="G332" s="410"/>
      <c r="H332" s="410"/>
      <c r="I332" s="331"/>
      <c r="J332" s="287"/>
    </row>
    <row r="333" spans="1:13" ht="15.75" thickBot="1">
      <c r="A333" s="404"/>
      <c r="B333" s="355"/>
      <c r="C333" s="124"/>
      <c r="D333" s="124"/>
      <c r="E333" s="124"/>
      <c r="F333" s="411" t="s">
        <v>329</v>
      </c>
      <c r="G333" s="411"/>
      <c r="H333" s="411"/>
      <c r="I333" s="124"/>
      <c r="J333" s="356">
        <f>TRUNC(J323+J327,2)</f>
        <v>1.83</v>
      </c>
    </row>
    <row r="334" spans="1:13" ht="15.75" thickTop="1">
      <c r="A334" s="404"/>
      <c r="B334" s="357" t="s">
        <v>330</v>
      </c>
      <c r="C334" s="331"/>
      <c r="D334" s="331"/>
      <c r="E334" s="331"/>
      <c r="F334" s="331"/>
      <c r="G334" s="331"/>
      <c r="H334" s="331"/>
      <c r="I334" s="331"/>
      <c r="J334" s="287"/>
    </row>
    <row r="335" spans="1:13">
      <c r="B335" s="286"/>
      <c r="C335" s="331"/>
      <c r="D335" s="331"/>
      <c r="E335" s="331"/>
      <c r="F335" s="331"/>
      <c r="G335" s="331"/>
      <c r="H335" s="331"/>
      <c r="I335" s="331"/>
      <c r="J335" s="287"/>
    </row>
    <row r="336" spans="1:13" ht="23.25" thickBot="1">
      <c r="A336" s="404">
        <v>10</v>
      </c>
      <c r="B336" s="358" t="s">
        <v>332</v>
      </c>
      <c r="C336" s="128"/>
      <c r="D336" s="128"/>
      <c r="E336" s="128"/>
      <c r="F336" s="128"/>
      <c r="G336" s="128"/>
      <c r="H336" s="128"/>
      <c r="I336" s="128"/>
      <c r="J336" s="359"/>
      <c r="K336" s="253">
        <f>J374</f>
        <v>114.06</v>
      </c>
      <c r="L336" s="131"/>
      <c r="M336" s="131"/>
    </row>
    <row r="337" spans="1:13" ht="21.75" customHeight="1" thickTop="1">
      <c r="A337" s="404"/>
      <c r="B337" s="330" t="s">
        <v>331</v>
      </c>
      <c r="C337" s="412" t="s">
        <v>488</v>
      </c>
      <c r="D337" s="412"/>
      <c r="E337" s="412"/>
      <c r="F337" s="412"/>
      <c r="G337" s="412"/>
      <c r="H337" s="412"/>
      <c r="I337" s="412"/>
      <c r="J337" s="413"/>
      <c r="L337" s="132"/>
      <c r="M337" s="132"/>
    </row>
    <row r="338" spans="1:13" ht="15.75">
      <c r="A338" s="404"/>
      <c r="B338" s="414" t="s">
        <v>291</v>
      </c>
      <c r="C338" s="415"/>
      <c r="D338" s="415"/>
      <c r="E338" s="415" t="s">
        <v>140</v>
      </c>
      <c r="F338" s="415"/>
      <c r="G338" s="331"/>
      <c r="H338" s="331"/>
      <c r="I338" s="331"/>
      <c r="J338" s="287"/>
      <c r="L338" s="126"/>
      <c r="M338" s="126"/>
    </row>
    <row r="339" spans="1:13" ht="15.75">
      <c r="A339" s="404"/>
      <c r="B339" s="414"/>
      <c r="C339" s="415"/>
      <c r="D339" s="415"/>
      <c r="E339" s="416" t="s">
        <v>502</v>
      </c>
      <c r="F339" s="416"/>
      <c r="G339" s="331"/>
      <c r="H339" s="332" t="s">
        <v>292</v>
      </c>
      <c r="I339" s="333">
        <v>112.13</v>
      </c>
      <c r="J339" s="334" t="str">
        <f>VLOOKUP(A336,ORÇAMENTO!$A$10:$L$46,7,1)</f>
        <v>M3</v>
      </c>
    </row>
    <row r="340" spans="1:13" ht="36" customHeight="1" thickBot="1">
      <c r="A340" s="404"/>
      <c r="B340" s="335" t="s">
        <v>498</v>
      </c>
      <c r="C340" s="425" t="s">
        <v>497</v>
      </c>
      <c r="D340" s="425"/>
      <c r="E340" s="425"/>
      <c r="F340" s="425"/>
      <c r="G340" s="425"/>
      <c r="H340" s="425"/>
      <c r="I340" s="418" t="s">
        <v>293</v>
      </c>
      <c r="J340" s="419"/>
    </row>
    <row r="341" spans="1:13" ht="15.75" thickBot="1">
      <c r="A341" s="404"/>
      <c r="B341" s="406" t="s">
        <v>294</v>
      </c>
      <c r="C341" s="407"/>
      <c r="D341" s="408" t="s">
        <v>295</v>
      </c>
      <c r="E341" s="408" t="s">
        <v>296</v>
      </c>
      <c r="F341" s="408"/>
      <c r="G341" s="408" t="s">
        <v>297</v>
      </c>
      <c r="H341" s="408"/>
      <c r="I341" s="331"/>
      <c r="J341" s="336" t="s">
        <v>298</v>
      </c>
    </row>
    <row r="342" spans="1:13" ht="15.75" thickBot="1">
      <c r="A342" s="404"/>
      <c r="B342" s="406"/>
      <c r="C342" s="407"/>
      <c r="D342" s="408"/>
      <c r="E342" s="304" t="s">
        <v>299</v>
      </c>
      <c r="F342" s="304" t="s">
        <v>300</v>
      </c>
      <c r="G342" s="304" t="s">
        <v>301</v>
      </c>
      <c r="H342" s="304" t="s">
        <v>302</v>
      </c>
      <c r="I342" s="125"/>
      <c r="J342" s="337" t="s">
        <v>303</v>
      </c>
    </row>
    <row r="343" spans="1:13">
      <c r="A343" s="404"/>
      <c r="B343" s="338" t="s">
        <v>272</v>
      </c>
      <c r="C343" s="339" t="s">
        <v>273</v>
      </c>
      <c r="D343" s="340">
        <v>1</v>
      </c>
      <c r="E343" s="341">
        <v>0.34</v>
      </c>
      <c r="F343" s="341">
        <v>0.66</v>
      </c>
      <c r="G343" s="342">
        <v>357.57740000000001</v>
      </c>
      <c r="H343" s="342">
        <v>98.167299999999997</v>
      </c>
      <c r="I343" s="331"/>
      <c r="J343" s="343">
        <f>D343*(E343*G343+F343*H343)</f>
        <v>186.36673400000001</v>
      </c>
    </row>
    <row r="344" spans="1:13">
      <c r="A344" s="404"/>
      <c r="B344" s="338" t="s">
        <v>240</v>
      </c>
      <c r="C344" s="339" t="s">
        <v>241</v>
      </c>
      <c r="D344" s="340">
        <v>1</v>
      </c>
      <c r="E344" s="341">
        <v>1</v>
      </c>
      <c r="F344" s="341">
        <v>0</v>
      </c>
      <c r="G344" s="342">
        <v>372.79950000000002</v>
      </c>
      <c r="H344" s="342">
        <v>154.1507</v>
      </c>
      <c r="I344" s="331"/>
      <c r="J344" s="343">
        <f t="shared" ref="J344:J346" si="22">D344*(E344*G344+F344*H344)</f>
        <v>372.79950000000002</v>
      </c>
    </row>
    <row r="345" spans="1:13">
      <c r="A345" s="404"/>
      <c r="B345" s="338" t="s">
        <v>265</v>
      </c>
      <c r="C345" s="339" t="s">
        <v>266</v>
      </c>
      <c r="D345" s="340">
        <v>1</v>
      </c>
      <c r="E345" s="341">
        <v>0.97</v>
      </c>
      <c r="F345" s="341">
        <v>3.0000000000000027E-2</v>
      </c>
      <c r="G345" s="342">
        <v>305.10919999999999</v>
      </c>
      <c r="H345" s="342">
        <v>150.75229999999999</v>
      </c>
      <c r="I345" s="331"/>
      <c r="J345" s="343">
        <f t="shared" si="22"/>
        <v>300.47849299999996</v>
      </c>
    </row>
    <row r="346" spans="1:13" ht="28.5">
      <c r="A346" s="404"/>
      <c r="B346" s="338" t="s">
        <v>248</v>
      </c>
      <c r="C346" s="339" t="s">
        <v>249</v>
      </c>
      <c r="D346" s="340">
        <v>1</v>
      </c>
      <c r="E346" s="341">
        <v>0.79</v>
      </c>
      <c r="F346" s="341">
        <v>0.20999999999999996</v>
      </c>
      <c r="G346" s="342">
        <v>265.12479999999999</v>
      </c>
      <c r="H346" s="342">
        <v>117.0163</v>
      </c>
      <c r="I346" s="331"/>
      <c r="J346" s="343">
        <f t="shared" si="22"/>
        <v>234.02201499999998</v>
      </c>
    </row>
    <row r="347" spans="1:13" ht="15.75" thickBot="1">
      <c r="A347" s="404"/>
      <c r="B347" s="344"/>
      <c r="C347" s="125"/>
      <c r="D347" s="125"/>
      <c r="E347" s="125"/>
      <c r="F347" s="125"/>
      <c r="G347" s="125"/>
      <c r="H347" s="303" t="s">
        <v>304</v>
      </c>
      <c r="I347" s="125"/>
      <c r="J347" s="345">
        <f>SUM(J343:J346)</f>
        <v>1093.6667419999999</v>
      </c>
    </row>
    <row r="348" spans="1:13" ht="15.75" thickBot="1">
      <c r="A348" s="404"/>
      <c r="B348" s="346" t="s">
        <v>305</v>
      </c>
      <c r="C348" s="125"/>
      <c r="D348" s="304" t="s">
        <v>295</v>
      </c>
      <c r="E348" s="304" t="s">
        <v>160</v>
      </c>
      <c r="F348" s="125"/>
      <c r="G348" s="304" t="s">
        <v>297</v>
      </c>
      <c r="H348" s="405" t="s">
        <v>306</v>
      </c>
      <c r="I348" s="405"/>
      <c r="J348" s="409"/>
    </row>
    <row r="349" spans="1:13">
      <c r="A349" s="404"/>
      <c r="B349" s="338" t="s">
        <v>225</v>
      </c>
      <c r="C349" s="339" t="s">
        <v>226</v>
      </c>
      <c r="D349" s="340">
        <v>1</v>
      </c>
      <c r="E349" s="347" t="s">
        <v>218</v>
      </c>
      <c r="F349" s="331"/>
      <c r="G349" s="342">
        <v>22.606999999999999</v>
      </c>
      <c r="H349" s="331"/>
      <c r="I349" s="331"/>
      <c r="J349" s="343">
        <f>D349*G349</f>
        <v>22.606999999999999</v>
      </c>
    </row>
    <row r="350" spans="1:13">
      <c r="A350" s="404"/>
      <c r="B350" s="338" t="s">
        <v>139</v>
      </c>
      <c r="C350" s="339" t="s">
        <v>139</v>
      </c>
      <c r="D350" s="340">
        <v>0</v>
      </c>
      <c r="E350" s="347" t="s">
        <v>139</v>
      </c>
      <c r="F350" s="331"/>
      <c r="G350" s="342">
        <v>0</v>
      </c>
      <c r="H350" s="331"/>
      <c r="I350" s="331"/>
      <c r="J350" s="343">
        <f>D350*G350</f>
        <v>0</v>
      </c>
    </row>
    <row r="351" spans="1:13">
      <c r="A351" s="404"/>
      <c r="B351" s="286"/>
      <c r="C351" s="331"/>
      <c r="D351" s="410" t="s">
        <v>307</v>
      </c>
      <c r="E351" s="410"/>
      <c r="F351" s="410"/>
      <c r="G351" s="410"/>
      <c r="H351" s="410"/>
      <c r="I351" s="331"/>
      <c r="J351" s="343">
        <f>SUM(J349:J350)</f>
        <v>22.606999999999999</v>
      </c>
    </row>
    <row r="352" spans="1:13" ht="15.75" thickBot="1">
      <c r="A352" s="404"/>
      <c r="B352" s="344"/>
      <c r="C352" s="125"/>
      <c r="D352" s="405" t="s">
        <v>308</v>
      </c>
      <c r="E352" s="405"/>
      <c r="F352" s="405"/>
      <c r="G352" s="405"/>
      <c r="H352" s="405"/>
      <c r="I352" s="125"/>
      <c r="J352" s="349">
        <f>J347+J351</f>
        <v>1116.2737419999999</v>
      </c>
    </row>
    <row r="353" spans="1:13">
      <c r="A353" s="404"/>
      <c r="B353" s="286"/>
      <c r="C353" s="331"/>
      <c r="D353" s="410" t="s">
        <v>309</v>
      </c>
      <c r="E353" s="410"/>
      <c r="F353" s="410"/>
      <c r="G353" s="410"/>
      <c r="H353" s="410"/>
      <c r="I353" s="331"/>
      <c r="J353" s="350">
        <f>J352/I339</f>
        <v>9.9551747257647367</v>
      </c>
    </row>
    <row r="354" spans="1:13">
      <c r="A354" s="404"/>
      <c r="B354" s="286"/>
      <c r="C354" s="331"/>
      <c r="D354" s="331"/>
      <c r="E354" s="331"/>
      <c r="F354" s="331"/>
      <c r="G354" s="331"/>
      <c r="H354" s="351" t="s">
        <v>310</v>
      </c>
      <c r="I354" s="331"/>
      <c r="J354" s="352">
        <v>0.63649999999999995</v>
      </c>
    </row>
    <row r="355" spans="1:13" ht="15.75" thickBot="1">
      <c r="A355" s="404"/>
      <c r="B355" s="344"/>
      <c r="C355" s="125"/>
      <c r="D355" s="125"/>
      <c r="E355" s="125"/>
      <c r="F355" s="125"/>
      <c r="G355" s="125"/>
      <c r="H355" s="303" t="s">
        <v>311</v>
      </c>
      <c r="I355" s="125"/>
      <c r="J355" s="353">
        <v>0</v>
      </c>
    </row>
    <row r="356" spans="1:13" ht="15.75" thickBot="1">
      <c r="A356" s="404"/>
      <c r="B356" s="346" t="s">
        <v>312</v>
      </c>
      <c r="C356" s="125"/>
      <c r="D356" s="304" t="s">
        <v>295</v>
      </c>
      <c r="E356" s="304" t="s">
        <v>160</v>
      </c>
      <c r="F356" s="125"/>
      <c r="G356" s="304" t="s">
        <v>313</v>
      </c>
      <c r="H356" s="405" t="s">
        <v>314</v>
      </c>
      <c r="I356" s="405"/>
      <c r="J356" s="409"/>
    </row>
    <row r="357" spans="1:13">
      <c r="A357" s="404"/>
      <c r="B357" s="338" t="s">
        <v>139</v>
      </c>
      <c r="C357" s="339" t="s">
        <v>139</v>
      </c>
      <c r="D357" s="340"/>
      <c r="E357" s="347" t="s">
        <v>139</v>
      </c>
      <c r="F357" s="331"/>
      <c r="G357" s="342">
        <v>0</v>
      </c>
      <c r="H357" s="331"/>
      <c r="I357" s="331"/>
      <c r="J357" s="343">
        <f>D357*G357</f>
        <v>0</v>
      </c>
      <c r="M357" s="130"/>
    </row>
    <row r="358" spans="1:13">
      <c r="A358" s="404"/>
      <c r="B358" s="338" t="s">
        <v>139</v>
      </c>
      <c r="C358" s="339" t="s">
        <v>139</v>
      </c>
      <c r="D358" s="340"/>
      <c r="E358" s="347" t="s">
        <v>139</v>
      </c>
      <c r="F358" s="331"/>
      <c r="G358" s="342">
        <v>0</v>
      </c>
      <c r="H358" s="331"/>
      <c r="I358" s="331"/>
      <c r="J358" s="343">
        <f t="shared" ref="J358" si="23">D358*G358</f>
        <v>0</v>
      </c>
      <c r="M358" s="130"/>
    </row>
    <row r="359" spans="1:13" ht="15.75" thickBot="1">
      <c r="A359" s="404"/>
      <c r="B359" s="344"/>
      <c r="C359" s="125"/>
      <c r="D359" s="405" t="s">
        <v>315</v>
      </c>
      <c r="E359" s="405"/>
      <c r="F359" s="405"/>
      <c r="G359" s="405"/>
      <c r="H359" s="405"/>
      <c r="I359" s="125"/>
      <c r="J359" s="345">
        <f>SUM(J357:J358)</f>
        <v>0</v>
      </c>
    </row>
    <row r="360" spans="1:13" ht="15.75" thickBot="1">
      <c r="A360" s="404"/>
      <c r="B360" s="346" t="s">
        <v>316</v>
      </c>
      <c r="C360" s="125"/>
      <c r="D360" s="304" t="s">
        <v>295</v>
      </c>
      <c r="E360" s="304" t="s">
        <v>160</v>
      </c>
      <c r="F360" s="125"/>
      <c r="G360" s="304" t="s">
        <v>314</v>
      </c>
      <c r="H360" s="405" t="s">
        <v>314</v>
      </c>
      <c r="I360" s="405"/>
      <c r="J360" s="409"/>
    </row>
    <row r="361" spans="1:13">
      <c r="A361" s="404"/>
      <c r="B361" s="338" t="s">
        <v>500</v>
      </c>
      <c r="C361" s="339" t="s">
        <v>499</v>
      </c>
      <c r="D361" s="340">
        <v>1</v>
      </c>
      <c r="E361" s="347" t="s">
        <v>91</v>
      </c>
      <c r="F361" s="331"/>
      <c r="G361" s="363">
        <v>100</v>
      </c>
      <c r="H361" s="364" t="s">
        <v>501</v>
      </c>
      <c r="I361" s="331"/>
      <c r="J361" s="343">
        <f>D361*G361</f>
        <v>100</v>
      </c>
    </row>
    <row r="362" spans="1:13">
      <c r="A362" s="404"/>
      <c r="B362" s="338" t="s">
        <v>139</v>
      </c>
      <c r="C362" s="339" t="s">
        <v>139</v>
      </c>
      <c r="D362" s="340">
        <v>0</v>
      </c>
      <c r="E362" s="347" t="s">
        <v>139</v>
      </c>
      <c r="F362" s="331"/>
      <c r="G362" s="342">
        <v>0</v>
      </c>
      <c r="H362" s="331"/>
      <c r="I362" s="331"/>
      <c r="J362" s="343">
        <f>D362*G362</f>
        <v>0</v>
      </c>
    </row>
    <row r="363" spans="1:13" ht="15.75" thickBot="1">
      <c r="A363" s="404"/>
      <c r="B363" s="344"/>
      <c r="C363" s="125"/>
      <c r="D363" s="405" t="s">
        <v>317</v>
      </c>
      <c r="E363" s="405"/>
      <c r="F363" s="405"/>
      <c r="G363" s="405"/>
      <c r="H363" s="405"/>
      <c r="I363" s="125"/>
      <c r="J363" s="345">
        <f>SUM(J361:J362)</f>
        <v>100</v>
      </c>
    </row>
    <row r="364" spans="1:13" ht="15.75" thickBot="1">
      <c r="A364" s="404"/>
      <c r="B364" s="344"/>
      <c r="C364" s="125"/>
      <c r="D364" s="125"/>
      <c r="E364" s="125"/>
      <c r="F364" s="125"/>
      <c r="G364" s="125"/>
      <c r="H364" s="303" t="s">
        <v>318</v>
      </c>
      <c r="I364" s="125"/>
      <c r="J364" s="365">
        <f>J353+J359+J363+J354+J355</f>
        <v>110.59167472576473</v>
      </c>
    </row>
    <row r="365" spans="1:13" ht="15.75" thickBot="1">
      <c r="A365" s="404"/>
      <c r="B365" s="346" t="s">
        <v>319</v>
      </c>
      <c r="C365" s="125"/>
      <c r="D365" s="304" t="s">
        <v>159</v>
      </c>
      <c r="E365" s="304" t="s">
        <v>295</v>
      </c>
      <c r="F365" s="304" t="s">
        <v>160</v>
      </c>
      <c r="G365" s="125"/>
      <c r="H365" s="304" t="s">
        <v>314</v>
      </c>
      <c r="I365" s="405" t="s">
        <v>314</v>
      </c>
      <c r="J365" s="409"/>
    </row>
    <row r="366" spans="1:13">
      <c r="A366" s="404"/>
      <c r="B366" s="338" t="s">
        <v>500</v>
      </c>
      <c r="C366" s="339" t="s">
        <v>499</v>
      </c>
      <c r="D366" s="354">
        <v>5914354</v>
      </c>
      <c r="E366" s="340">
        <v>1.8</v>
      </c>
      <c r="F366" s="347" t="s">
        <v>172</v>
      </c>
      <c r="G366" s="331"/>
      <c r="H366" s="342">
        <v>1.93</v>
      </c>
      <c r="I366" s="331"/>
      <c r="J366" s="343">
        <f>ROUNDDOWN(E366*H366,4)</f>
        <v>3.4740000000000002</v>
      </c>
    </row>
    <row r="367" spans="1:13">
      <c r="A367" s="404"/>
      <c r="B367" s="338" t="s">
        <v>139</v>
      </c>
      <c r="C367" s="339" t="s">
        <v>139</v>
      </c>
      <c r="D367" s="354" t="s">
        <v>139</v>
      </c>
      <c r="E367" s="340"/>
      <c r="F367" s="347" t="s">
        <v>172</v>
      </c>
      <c r="G367" s="331"/>
      <c r="H367" s="342">
        <v>0</v>
      </c>
      <c r="I367" s="331"/>
      <c r="J367" s="343">
        <f t="shared" ref="J367" si="24">ROUNDDOWN(E367*H367,4)</f>
        <v>0</v>
      </c>
    </row>
    <row r="368" spans="1:13" ht="15.75" thickBot="1">
      <c r="A368" s="404"/>
      <c r="B368" s="344"/>
      <c r="C368" s="125"/>
      <c r="D368" s="405" t="s">
        <v>320</v>
      </c>
      <c r="E368" s="405"/>
      <c r="F368" s="405"/>
      <c r="G368" s="405"/>
      <c r="H368" s="405"/>
      <c r="I368" s="125"/>
      <c r="J368" s="349">
        <f>SUM(J366:J367)</f>
        <v>3.4740000000000002</v>
      </c>
    </row>
    <row r="369" spans="1:13" ht="15.75" thickBot="1">
      <c r="A369" s="404"/>
      <c r="B369" s="406" t="s">
        <v>321</v>
      </c>
      <c r="C369" s="407"/>
      <c r="D369" s="408" t="s">
        <v>295</v>
      </c>
      <c r="E369" s="408" t="s">
        <v>160</v>
      </c>
      <c r="F369" s="408" t="s">
        <v>42</v>
      </c>
      <c r="G369" s="408"/>
      <c r="H369" s="408"/>
      <c r="I369" s="331"/>
      <c r="J369" s="409" t="s">
        <v>314</v>
      </c>
    </row>
    <row r="370" spans="1:13" ht="15.75" thickBot="1">
      <c r="A370" s="404"/>
      <c r="B370" s="406"/>
      <c r="C370" s="407"/>
      <c r="D370" s="408"/>
      <c r="E370" s="408"/>
      <c r="F370" s="304" t="s">
        <v>322</v>
      </c>
      <c r="G370" s="304" t="s">
        <v>323</v>
      </c>
      <c r="H370" s="304" t="s">
        <v>324</v>
      </c>
      <c r="I370" s="125"/>
      <c r="J370" s="409"/>
    </row>
    <row r="371" spans="1:13">
      <c r="A371" s="404"/>
      <c r="B371" s="338" t="s">
        <v>500</v>
      </c>
      <c r="C371" s="339" t="s">
        <v>499</v>
      </c>
      <c r="D371" s="340">
        <v>1.8</v>
      </c>
      <c r="E371" s="347" t="s">
        <v>286</v>
      </c>
      <c r="F371" s="347" t="s">
        <v>334</v>
      </c>
      <c r="G371" s="347" t="s">
        <v>335</v>
      </c>
      <c r="H371" s="347" t="s">
        <v>336</v>
      </c>
      <c r="I371" s="331"/>
      <c r="J371" s="287"/>
    </row>
    <row r="372" spans="1:13">
      <c r="A372" s="404"/>
      <c r="B372" s="338" t="s">
        <v>139</v>
      </c>
      <c r="C372" s="339" t="s">
        <v>139</v>
      </c>
      <c r="D372" s="340">
        <v>0</v>
      </c>
      <c r="E372" s="347" t="s">
        <v>286</v>
      </c>
      <c r="F372" s="347"/>
      <c r="G372" s="347"/>
      <c r="H372" s="347"/>
      <c r="I372" s="331"/>
      <c r="J372" s="287"/>
    </row>
    <row r="373" spans="1:13">
      <c r="A373" s="404"/>
      <c r="B373" s="286"/>
      <c r="C373" s="331"/>
      <c r="D373" s="410" t="s">
        <v>328</v>
      </c>
      <c r="E373" s="410"/>
      <c r="F373" s="410"/>
      <c r="G373" s="410"/>
      <c r="H373" s="410"/>
      <c r="I373" s="331"/>
      <c r="J373" s="287"/>
    </row>
    <row r="374" spans="1:13" ht="15.75" thickBot="1">
      <c r="A374" s="404"/>
      <c r="B374" s="355"/>
      <c r="C374" s="124"/>
      <c r="D374" s="124"/>
      <c r="E374" s="124"/>
      <c r="F374" s="411" t="s">
        <v>329</v>
      </c>
      <c r="G374" s="411"/>
      <c r="H374" s="411"/>
      <c r="I374" s="124"/>
      <c r="J374" s="356">
        <f>TRUNC(J364+J368,2)</f>
        <v>114.06</v>
      </c>
    </row>
    <row r="375" spans="1:13" ht="15.75" thickTop="1">
      <c r="A375" s="404"/>
      <c r="B375" s="357" t="s">
        <v>330</v>
      </c>
      <c r="C375" s="331"/>
      <c r="D375" s="331"/>
      <c r="E375" s="331"/>
      <c r="F375" s="331"/>
      <c r="G375" s="331"/>
      <c r="H375" s="331"/>
      <c r="I375" s="331"/>
      <c r="J375" s="287"/>
    </row>
    <row r="376" spans="1:13">
      <c r="B376" s="286"/>
      <c r="C376" s="331"/>
      <c r="D376" s="331"/>
      <c r="E376" s="331"/>
      <c r="F376" s="331"/>
      <c r="G376" s="331"/>
      <c r="H376" s="331"/>
      <c r="I376" s="331"/>
      <c r="J376" s="287"/>
    </row>
    <row r="377" spans="1:13" ht="23.25" thickBot="1">
      <c r="A377" s="404">
        <v>12</v>
      </c>
      <c r="B377" s="358" t="s">
        <v>332</v>
      </c>
      <c r="C377" s="128"/>
      <c r="D377" s="128"/>
      <c r="E377" s="128"/>
      <c r="F377" s="128"/>
      <c r="G377" s="128"/>
      <c r="H377" s="128"/>
      <c r="I377" s="128"/>
      <c r="J377" s="359"/>
      <c r="K377" s="253">
        <f>J413</f>
        <v>0.6</v>
      </c>
      <c r="L377" s="131"/>
      <c r="M377" s="131"/>
    </row>
    <row r="378" spans="1:13" ht="21.75" customHeight="1" thickTop="1">
      <c r="A378" s="404"/>
      <c r="B378" s="330" t="s">
        <v>331</v>
      </c>
      <c r="C378" s="412" t="s">
        <v>488</v>
      </c>
      <c r="D378" s="412"/>
      <c r="E378" s="412"/>
      <c r="F378" s="412"/>
      <c r="G378" s="412"/>
      <c r="H378" s="412"/>
      <c r="I378" s="412"/>
      <c r="J378" s="413"/>
      <c r="L378" s="132"/>
      <c r="M378" s="132"/>
    </row>
    <row r="379" spans="1:13" ht="15.75">
      <c r="A379" s="404"/>
      <c r="B379" s="414" t="s">
        <v>291</v>
      </c>
      <c r="C379" s="415"/>
      <c r="D379" s="415"/>
      <c r="E379" s="415" t="s">
        <v>140</v>
      </c>
      <c r="F379" s="415"/>
      <c r="G379" s="331"/>
      <c r="H379" s="331"/>
      <c r="I379" s="331"/>
      <c r="J379" s="287"/>
      <c r="L379" s="126"/>
      <c r="M379" s="126"/>
    </row>
    <row r="380" spans="1:13" ht="15.75">
      <c r="A380" s="404"/>
      <c r="B380" s="414"/>
      <c r="C380" s="415"/>
      <c r="D380" s="415"/>
      <c r="E380" s="416" t="s">
        <v>502</v>
      </c>
      <c r="F380" s="416"/>
      <c r="G380" s="331"/>
      <c r="H380" s="332" t="s">
        <v>292</v>
      </c>
      <c r="I380" s="333">
        <v>1038.46</v>
      </c>
      <c r="J380" s="334" t="str">
        <f>VLOOKUP(A377,ORÇAMENTO!$A$10:$L$46,7,1)</f>
        <v>M2</v>
      </c>
    </row>
    <row r="381" spans="1:13" ht="36" customHeight="1" thickBot="1">
      <c r="A381" s="404"/>
      <c r="B381" s="335">
        <v>4011352</v>
      </c>
      <c r="C381" s="417" t="s">
        <v>36</v>
      </c>
      <c r="D381" s="417"/>
      <c r="E381" s="417"/>
      <c r="F381" s="417"/>
      <c r="G381" s="417"/>
      <c r="H381" s="417"/>
      <c r="I381" s="418" t="s">
        <v>293</v>
      </c>
      <c r="J381" s="419"/>
    </row>
    <row r="382" spans="1:13" ht="15.75" thickBot="1">
      <c r="A382" s="404"/>
      <c r="B382" s="406" t="s">
        <v>294</v>
      </c>
      <c r="C382" s="407"/>
      <c r="D382" s="408" t="s">
        <v>295</v>
      </c>
      <c r="E382" s="408" t="s">
        <v>296</v>
      </c>
      <c r="F382" s="408"/>
      <c r="G382" s="408" t="s">
        <v>297</v>
      </c>
      <c r="H382" s="408"/>
      <c r="I382" s="331"/>
      <c r="J382" s="336" t="s">
        <v>298</v>
      </c>
    </row>
    <row r="383" spans="1:13" ht="15.75" thickBot="1">
      <c r="A383" s="404"/>
      <c r="B383" s="406"/>
      <c r="C383" s="407"/>
      <c r="D383" s="408"/>
      <c r="E383" s="304" t="s">
        <v>299</v>
      </c>
      <c r="F383" s="304" t="s">
        <v>300</v>
      </c>
      <c r="G383" s="304" t="s">
        <v>301</v>
      </c>
      <c r="H383" s="304" t="s">
        <v>302</v>
      </c>
      <c r="I383" s="125"/>
      <c r="J383" s="337" t="s">
        <v>303</v>
      </c>
    </row>
    <row r="384" spans="1:13" ht="28.5">
      <c r="A384" s="404"/>
      <c r="B384" s="338" t="s">
        <v>269</v>
      </c>
      <c r="C384" s="339" t="s">
        <v>270</v>
      </c>
      <c r="D384" s="340">
        <v>1</v>
      </c>
      <c r="E384" s="341">
        <v>1</v>
      </c>
      <c r="F384" s="341">
        <v>0</v>
      </c>
      <c r="G384" s="342">
        <v>332.4341</v>
      </c>
      <c r="H384" s="342">
        <v>109.9286</v>
      </c>
      <c r="I384" s="331"/>
      <c r="J384" s="343">
        <f>D384*(E384*G384+F384*H384)</f>
        <v>332.4341</v>
      </c>
    </row>
    <row r="385" spans="1:13">
      <c r="A385" s="404"/>
      <c r="B385" s="338" t="s">
        <v>251</v>
      </c>
      <c r="C385" s="339" t="s">
        <v>252</v>
      </c>
      <c r="D385" s="340">
        <v>2</v>
      </c>
      <c r="E385" s="341">
        <v>1</v>
      </c>
      <c r="F385" s="341">
        <v>0</v>
      </c>
      <c r="G385" s="342">
        <v>106.1511</v>
      </c>
      <c r="H385" s="342">
        <v>68.863200000000006</v>
      </c>
      <c r="I385" s="331"/>
      <c r="J385" s="343">
        <f>D385*(E385*G385+F385*H385)</f>
        <v>212.3022</v>
      </c>
    </row>
    <row r="386" spans="1:13" ht="15.75" thickBot="1">
      <c r="A386" s="404"/>
      <c r="B386" s="344"/>
      <c r="C386" s="125"/>
      <c r="D386" s="125"/>
      <c r="E386" s="125"/>
      <c r="F386" s="125"/>
      <c r="G386" s="125"/>
      <c r="H386" s="303" t="s">
        <v>304</v>
      </c>
      <c r="I386" s="125"/>
      <c r="J386" s="345">
        <f>SUM(J384:J385)</f>
        <v>544.73630000000003</v>
      </c>
    </row>
    <row r="387" spans="1:13" ht="15.75" thickBot="1">
      <c r="A387" s="404"/>
      <c r="B387" s="346" t="s">
        <v>305</v>
      </c>
      <c r="C387" s="125"/>
      <c r="D387" s="304" t="s">
        <v>295</v>
      </c>
      <c r="E387" s="304" t="s">
        <v>160</v>
      </c>
      <c r="F387" s="125"/>
      <c r="G387" s="304" t="s">
        <v>297</v>
      </c>
      <c r="H387" s="405" t="s">
        <v>306</v>
      </c>
      <c r="I387" s="405"/>
      <c r="J387" s="409"/>
    </row>
    <row r="388" spans="1:13">
      <c r="A388" s="404"/>
      <c r="B388" s="338" t="s">
        <v>225</v>
      </c>
      <c r="C388" s="339" t="s">
        <v>226</v>
      </c>
      <c r="D388" s="340">
        <v>2</v>
      </c>
      <c r="E388" s="347" t="s">
        <v>218</v>
      </c>
      <c r="F388" s="331"/>
      <c r="G388" s="342">
        <v>22.606999999999999</v>
      </c>
      <c r="H388" s="331"/>
      <c r="I388" s="331"/>
      <c r="J388" s="343">
        <f>D388*G388</f>
        <v>45.213999999999999</v>
      </c>
    </row>
    <row r="389" spans="1:13">
      <c r="A389" s="404"/>
      <c r="B389" s="338" t="s">
        <v>139</v>
      </c>
      <c r="C389" s="339" t="s">
        <v>139</v>
      </c>
      <c r="D389" s="348"/>
      <c r="E389" s="347"/>
      <c r="F389" s="331"/>
      <c r="G389" s="342">
        <v>0</v>
      </c>
      <c r="H389" s="331"/>
      <c r="I389" s="331"/>
      <c r="J389" s="343">
        <f>D389*G389</f>
        <v>0</v>
      </c>
    </row>
    <row r="390" spans="1:13">
      <c r="A390" s="404"/>
      <c r="B390" s="286"/>
      <c r="C390" s="331"/>
      <c r="D390" s="410" t="s">
        <v>307</v>
      </c>
      <c r="E390" s="410"/>
      <c r="F390" s="410"/>
      <c r="G390" s="410"/>
      <c r="H390" s="410"/>
      <c r="I390" s="331"/>
      <c r="J390" s="343">
        <f>SUM(J388:J389)</f>
        <v>45.213999999999999</v>
      </c>
    </row>
    <row r="391" spans="1:13" ht="15.75" thickBot="1">
      <c r="A391" s="404"/>
      <c r="B391" s="344"/>
      <c r="C391" s="125"/>
      <c r="D391" s="405" t="s">
        <v>308</v>
      </c>
      <c r="E391" s="405"/>
      <c r="F391" s="405"/>
      <c r="G391" s="405"/>
      <c r="H391" s="405"/>
      <c r="I391" s="125"/>
      <c r="J391" s="349">
        <f>J386+J390</f>
        <v>589.95029999999997</v>
      </c>
    </row>
    <row r="392" spans="1:13">
      <c r="A392" s="404"/>
      <c r="B392" s="286"/>
      <c r="C392" s="331"/>
      <c r="D392" s="410" t="s">
        <v>309</v>
      </c>
      <c r="E392" s="410"/>
      <c r="F392" s="410"/>
      <c r="G392" s="410"/>
      <c r="H392" s="410"/>
      <c r="I392" s="331"/>
      <c r="J392" s="350">
        <f>J391/I380</f>
        <v>0.56810113052019329</v>
      </c>
    </row>
    <row r="393" spans="1:13">
      <c r="A393" s="404"/>
      <c r="B393" s="286"/>
      <c r="C393" s="331"/>
      <c r="D393" s="331"/>
      <c r="E393" s="331"/>
      <c r="F393" s="331"/>
      <c r="G393" s="331"/>
      <c r="H393" s="351" t="s">
        <v>310</v>
      </c>
      <c r="I393" s="331"/>
      <c r="J393" s="352">
        <v>3.3300000000000003E-2</v>
      </c>
    </row>
    <row r="394" spans="1:13" ht="15.75" thickBot="1">
      <c r="A394" s="404"/>
      <c r="B394" s="344"/>
      <c r="C394" s="125"/>
      <c r="D394" s="125"/>
      <c r="E394" s="125"/>
      <c r="F394" s="125"/>
      <c r="G394" s="125"/>
      <c r="H394" s="303" t="s">
        <v>311</v>
      </c>
      <c r="I394" s="125"/>
      <c r="J394" s="353">
        <v>0</v>
      </c>
    </row>
    <row r="395" spans="1:13" ht="15.75" thickBot="1">
      <c r="A395" s="404"/>
      <c r="B395" s="346" t="s">
        <v>312</v>
      </c>
      <c r="C395" s="125"/>
      <c r="D395" s="304" t="s">
        <v>295</v>
      </c>
      <c r="E395" s="304" t="s">
        <v>160</v>
      </c>
      <c r="F395" s="125"/>
      <c r="G395" s="304" t="s">
        <v>313</v>
      </c>
      <c r="H395" s="405" t="s">
        <v>314</v>
      </c>
      <c r="I395" s="405"/>
      <c r="J395" s="409"/>
    </row>
    <row r="396" spans="1:13">
      <c r="A396" s="404"/>
      <c r="B396" s="338" t="s">
        <v>214</v>
      </c>
      <c r="C396" s="339" t="s">
        <v>215</v>
      </c>
      <c r="D396" s="340">
        <v>1.2999999999999999E-3</v>
      </c>
      <c r="E396" s="347" t="s">
        <v>172</v>
      </c>
      <c r="F396" s="331"/>
      <c r="G396" s="342">
        <v>0</v>
      </c>
      <c r="H396" s="424" t="s">
        <v>348</v>
      </c>
      <c r="I396" s="424"/>
      <c r="J396" s="343">
        <f>D396*G396</f>
        <v>0</v>
      </c>
      <c r="M396" s="130"/>
    </row>
    <row r="397" spans="1:13">
      <c r="A397" s="404"/>
      <c r="B397" s="338" t="s">
        <v>139</v>
      </c>
      <c r="C397" s="339" t="s">
        <v>139</v>
      </c>
      <c r="D397" s="340"/>
      <c r="E397" s="347"/>
      <c r="F397" s="331"/>
      <c r="G397" s="342"/>
      <c r="H397" s="331"/>
      <c r="I397" s="331"/>
      <c r="J397" s="343">
        <f t="shared" ref="J397" si="25">D397*G397</f>
        <v>0</v>
      </c>
      <c r="M397" s="130"/>
    </row>
    <row r="398" spans="1:13" ht="15.75" thickBot="1">
      <c r="A398" s="404"/>
      <c r="B398" s="344"/>
      <c r="C398" s="125"/>
      <c r="D398" s="405" t="s">
        <v>315</v>
      </c>
      <c r="E398" s="405"/>
      <c r="F398" s="405"/>
      <c r="G398" s="405"/>
      <c r="H398" s="405"/>
      <c r="I398" s="125"/>
      <c r="J398" s="345">
        <f>SUM(J396:J397)</f>
        <v>0</v>
      </c>
    </row>
    <row r="399" spans="1:13" ht="15.75" thickBot="1">
      <c r="A399" s="404"/>
      <c r="B399" s="346" t="s">
        <v>316</v>
      </c>
      <c r="C399" s="125"/>
      <c r="D399" s="304" t="s">
        <v>295</v>
      </c>
      <c r="E399" s="304" t="s">
        <v>160</v>
      </c>
      <c r="F399" s="125"/>
      <c r="G399" s="304" t="s">
        <v>314</v>
      </c>
      <c r="H399" s="405" t="s">
        <v>314</v>
      </c>
      <c r="I399" s="405"/>
      <c r="J399" s="409"/>
    </row>
    <row r="400" spans="1:13">
      <c r="A400" s="404"/>
      <c r="B400" s="338" t="s">
        <v>139</v>
      </c>
      <c r="C400" s="339" t="s">
        <v>139</v>
      </c>
      <c r="D400" s="340">
        <v>0</v>
      </c>
      <c r="E400" s="347" t="s">
        <v>139</v>
      </c>
      <c r="F400" s="331"/>
      <c r="G400" s="342">
        <v>0</v>
      </c>
      <c r="H400" s="331"/>
      <c r="I400" s="331"/>
      <c r="J400" s="343">
        <f>D400*G400</f>
        <v>0</v>
      </c>
    </row>
    <row r="401" spans="1:13">
      <c r="A401" s="404"/>
      <c r="B401" s="338" t="s">
        <v>139</v>
      </c>
      <c r="C401" s="339" t="s">
        <v>139</v>
      </c>
      <c r="D401" s="340">
        <v>0</v>
      </c>
      <c r="E401" s="347" t="s">
        <v>139</v>
      </c>
      <c r="F401" s="331"/>
      <c r="G401" s="342">
        <v>0</v>
      </c>
      <c r="H401" s="331"/>
      <c r="I401" s="331"/>
      <c r="J401" s="343">
        <f>D401*G401</f>
        <v>0</v>
      </c>
    </row>
    <row r="402" spans="1:13" ht="15.75" thickBot="1">
      <c r="A402" s="404"/>
      <c r="B402" s="344"/>
      <c r="C402" s="125"/>
      <c r="D402" s="405" t="s">
        <v>317</v>
      </c>
      <c r="E402" s="405"/>
      <c r="F402" s="405"/>
      <c r="G402" s="405"/>
      <c r="H402" s="405"/>
      <c r="I402" s="125"/>
      <c r="J402" s="345">
        <f>SUM(J400:J401)</f>
        <v>0</v>
      </c>
    </row>
    <row r="403" spans="1:13" ht="15.75" thickBot="1">
      <c r="A403" s="404"/>
      <c r="B403" s="344"/>
      <c r="C403" s="125"/>
      <c r="D403" s="125"/>
      <c r="E403" s="125"/>
      <c r="F403" s="125"/>
      <c r="G403" s="125"/>
      <c r="H403" s="303" t="s">
        <v>318</v>
      </c>
      <c r="I403" s="125"/>
      <c r="J403" s="349">
        <f>J392+J398+J402+J393+J394</f>
        <v>0.60140113052019328</v>
      </c>
    </row>
    <row r="404" spans="1:13" ht="15.75" thickBot="1">
      <c r="A404" s="404"/>
      <c r="B404" s="346" t="s">
        <v>319</v>
      </c>
      <c r="C404" s="125"/>
      <c r="D404" s="304" t="s">
        <v>159</v>
      </c>
      <c r="E404" s="304" t="s">
        <v>295</v>
      </c>
      <c r="F404" s="304" t="s">
        <v>160</v>
      </c>
      <c r="G404" s="125"/>
      <c r="H404" s="304" t="s">
        <v>314</v>
      </c>
      <c r="I404" s="405" t="s">
        <v>314</v>
      </c>
      <c r="J404" s="409"/>
    </row>
    <row r="405" spans="1:13">
      <c r="A405" s="404"/>
      <c r="B405" s="338" t="s">
        <v>139</v>
      </c>
      <c r="C405" s="339" t="s">
        <v>139</v>
      </c>
      <c r="D405" s="354" t="s">
        <v>139</v>
      </c>
      <c r="E405" s="340">
        <v>0</v>
      </c>
      <c r="F405" s="347" t="s">
        <v>172</v>
      </c>
      <c r="G405" s="331"/>
      <c r="H405" s="342">
        <v>0</v>
      </c>
      <c r="I405" s="331"/>
      <c r="J405" s="343">
        <f>ROUNDDOWN(E405*H405,4)</f>
        <v>0</v>
      </c>
    </row>
    <row r="406" spans="1:13">
      <c r="A406" s="404"/>
      <c r="B406" s="338" t="s">
        <v>139</v>
      </c>
      <c r="C406" s="339" t="s">
        <v>139</v>
      </c>
      <c r="D406" s="354" t="s">
        <v>139</v>
      </c>
      <c r="E406" s="340">
        <v>0</v>
      </c>
      <c r="F406" s="347" t="s">
        <v>172</v>
      </c>
      <c r="G406" s="331"/>
      <c r="H406" s="342">
        <v>0</v>
      </c>
      <c r="I406" s="331"/>
      <c r="J406" s="343">
        <f t="shared" ref="J406" si="26">ROUNDDOWN(E406*H406,4)</f>
        <v>0</v>
      </c>
    </row>
    <row r="407" spans="1:13" ht="15.75" thickBot="1">
      <c r="A407" s="404"/>
      <c r="B407" s="344"/>
      <c r="C407" s="125"/>
      <c r="D407" s="405" t="s">
        <v>320</v>
      </c>
      <c r="E407" s="405"/>
      <c r="F407" s="405"/>
      <c r="G407" s="405"/>
      <c r="H407" s="405"/>
      <c r="I407" s="125"/>
      <c r="J407" s="349">
        <f>SUM(J405:J406)</f>
        <v>0</v>
      </c>
    </row>
    <row r="408" spans="1:13" ht="15.75" thickBot="1">
      <c r="A408" s="404"/>
      <c r="B408" s="406" t="s">
        <v>321</v>
      </c>
      <c r="C408" s="407"/>
      <c r="D408" s="408" t="s">
        <v>295</v>
      </c>
      <c r="E408" s="408" t="s">
        <v>160</v>
      </c>
      <c r="F408" s="408" t="s">
        <v>42</v>
      </c>
      <c r="G408" s="408"/>
      <c r="H408" s="408"/>
      <c r="I408" s="331"/>
      <c r="J408" s="409" t="s">
        <v>314</v>
      </c>
    </row>
    <row r="409" spans="1:13" ht="15.75" thickBot="1">
      <c r="A409" s="404"/>
      <c r="B409" s="406"/>
      <c r="C409" s="407"/>
      <c r="D409" s="408"/>
      <c r="E409" s="408"/>
      <c r="F409" s="304" t="s">
        <v>322</v>
      </c>
      <c r="G409" s="304" t="s">
        <v>323</v>
      </c>
      <c r="H409" s="304" t="s">
        <v>324</v>
      </c>
      <c r="I409" s="125"/>
      <c r="J409" s="409"/>
    </row>
    <row r="410" spans="1:13">
      <c r="A410" s="404"/>
      <c r="B410" s="338" t="s">
        <v>139</v>
      </c>
      <c r="C410" s="339" t="s">
        <v>139</v>
      </c>
      <c r="D410" s="340"/>
      <c r="E410" s="347" t="s">
        <v>286</v>
      </c>
      <c r="F410" s="347"/>
      <c r="G410" s="347"/>
      <c r="H410" s="347"/>
      <c r="I410" s="331"/>
      <c r="J410" s="287"/>
    </row>
    <row r="411" spans="1:13">
      <c r="A411" s="404"/>
      <c r="B411" s="338" t="s">
        <v>139</v>
      </c>
      <c r="C411" s="339" t="s">
        <v>139</v>
      </c>
      <c r="D411" s="340"/>
      <c r="E411" s="347" t="s">
        <v>286</v>
      </c>
      <c r="F411" s="347"/>
      <c r="G411" s="347"/>
      <c r="H411" s="347"/>
      <c r="I411" s="331"/>
      <c r="J411" s="287"/>
    </row>
    <row r="412" spans="1:13">
      <c r="A412" s="404"/>
      <c r="B412" s="286"/>
      <c r="C412" s="331"/>
      <c r="D412" s="410" t="s">
        <v>328</v>
      </c>
      <c r="E412" s="410"/>
      <c r="F412" s="410"/>
      <c r="G412" s="410"/>
      <c r="H412" s="410"/>
      <c r="I412" s="331"/>
      <c r="J412" s="287"/>
    </row>
    <row r="413" spans="1:13" ht="15.75" thickBot="1">
      <c r="A413" s="404"/>
      <c r="B413" s="355"/>
      <c r="C413" s="124"/>
      <c r="D413" s="124"/>
      <c r="E413" s="124"/>
      <c r="F413" s="411" t="s">
        <v>329</v>
      </c>
      <c r="G413" s="411"/>
      <c r="H413" s="411"/>
      <c r="I413" s="124"/>
      <c r="J413" s="356">
        <f>TRUNC(J403+J407,2)</f>
        <v>0.6</v>
      </c>
    </row>
    <row r="414" spans="1:13" ht="15.75" thickTop="1">
      <c r="A414" s="404"/>
      <c r="B414" s="357" t="s">
        <v>330</v>
      </c>
      <c r="C414" s="331"/>
      <c r="D414" s="331"/>
      <c r="E414" s="331"/>
      <c r="F414" s="331"/>
      <c r="G414" s="331"/>
      <c r="H414" s="331"/>
      <c r="I414" s="331"/>
      <c r="J414" s="287"/>
    </row>
    <row r="415" spans="1:13">
      <c r="B415" s="286"/>
      <c r="C415" s="331"/>
      <c r="D415" s="331"/>
      <c r="E415" s="331"/>
      <c r="F415" s="331"/>
      <c r="G415" s="331"/>
      <c r="H415" s="331"/>
      <c r="I415" s="331"/>
      <c r="J415" s="287"/>
    </row>
    <row r="416" spans="1:13" ht="23.25" thickBot="1">
      <c r="A416" s="404">
        <v>13</v>
      </c>
      <c r="B416" s="358" t="s">
        <v>332</v>
      </c>
      <c r="C416" s="128"/>
      <c r="D416" s="128"/>
      <c r="E416" s="128"/>
      <c r="F416" s="128"/>
      <c r="G416" s="128"/>
      <c r="H416" s="128"/>
      <c r="I416" s="128"/>
      <c r="J416" s="359"/>
      <c r="K416" s="253">
        <f>J452</f>
        <v>0.41</v>
      </c>
      <c r="L416" s="131"/>
      <c r="M416" s="131"/>
    </row>
    <row r="417" spans="1:13" ht="21.75" customHeight="1" thickTop="1">
      <c r="A417" s="404"/>
      <c r="B417" s="330" t="s">
        <v>331</v>
      </c>
      <c r="C417" s="412" t="s">
        <v>488</v>
      </c>
      <c r="D417" s="412"/>
      <c r="E417" s="412"/>
      <c r="F417" s="412"/>
      <c r="G417" s="412"/>
      <c r="H417" s="412"/>
      <c r="I417" s="412"/>
      <c r="J417" s="413"/>
      <c r="L417" s="132"/>
      <c r="M417" s="132"/>
    </row>
    <row r="418" spans="1:13" ht="15.75">
      <c r="A418" s="404"/>
      <c r="B418" s="414" t="s">
        <v>291</v>
      </c>
      <c r="C418" s="415"/>
      <c r="D418" s="415"/>
      <c r="E418" s="415" t="s">
        <v>140</v>
      </c>
      <c r="F418" s="415"/>
      <c r="G418" s="331"/>
      <c r="H418" s="331"/>
      <c r="I418" s="331"/>
      <c r="J418" s="287"/>
      <c r="L418" s="126"/>
      <c r="M418" s="126"/>
    </row>
    <row r="419" spans="1:13" ht="15.75">
      <c r="A419" s="404"/>
      <c r="B419" s="414"/>
      <c r="C419" s="415"/>
      <c r="D419" s="415"/>
      <c r="E419" s="416" t="s">
        <v>502</v>
      </c>
      <c r="F419" s="416"/>
      <c r="G419" s="331"/>
      <c r="H419" s="332" t="s">
        <v>292</v>
      </c>
      <c r="I419" s="333">
        <v>1500</v>
      </c>
      <c r="J419" s="334" t="str">
        <f>VLOOKUP(A416,ORÇAMENTO!$A$10:$L$46,7,1)</f>
        <v>M2</v>
      </c>
    </row>
    <row r="420" spans="1:13" ht="36" customHeight="1" thickBot="1">
      <c r="A420" s="404"/>
      <c r="B420" s="335">
        <v>4011353</v>
      </c>
      <c r="C420" s="417" t="s">
        <v>38</v>
      </c>
      <c r="D420" s="417"/>
      <c r="E420" s="417"/>
      <c r="F420" s="417"/>
      <c r="G420" s="417"/>
      <c r="H420" s="417"/>
      <c r="I420" s="418" t="s">
        <v>293</v>
      </c>
      <c r="J420" s="419"/>
    </row>
    <row r="421" spans="1:13" ht="15.75" thickBot="1">
      <c r="A421" s="404"/>
      <c r="B421" s="406" t="s">
        <v>294</v>
      </c>
      <c r="C421" s="407"/>
      <c r="D421" s="408" t="s">
        <v>295</v>
      </c>
      <c r="E421" s="408" t="s">
        <v>296</v>
      </c>
      <c r="F421" s="408"/>
      <c r="G421" s="408" t="s">
        <v>297</v>
      </c>
      <c r="H421" s="408"/>
      <c r="I421" s="331"/>
      <c r="J421" s="336" t="s">
        <v>298</v>
      </c>
    </row>
    <row r="422" spans="1:13" ht="15.75" thickBot="1">
      <c r="A422" s="404"/>
      <c r="B422" s="406"/>
      <c r="C422" s="407"/>
      <c r="D422" s="408"/>
      <c r="E422" s="304" t="s">
        <v>299</v>
      </c>
      <c r="F422" s="304" t="s">
        <v>300</v>
      </c>
      <c r="G422" s="304" t="s">
        <v>301</v>
      </c>
      <c r="H422" s="304" t="s">
        <v>302</v>
      </c>
      <c r="I422" s="125"/>
      <c r="J422" s="337" t="s">
        <v>303</v>
      </c>
    </row>
    <row r="423" spans="1:13" ht="28.5">
      <c r="A423" s="404"/>
      <c r="B423" s="338" t="s">
        <v>269</v>
      </c>
      <c r="C423" s="339" t="s">
        <v>270</v>
      </c>
      <c r="D423" s="340">
        <v>1</v>
      </c>
      <c r="E423" s="341">
        <v>1</v>
      </c>
      <c r="F423" s="341">
        <v>0</v>
      </c>
      <c r="G423" s="342">
        <v>332.4341</v>
      </c>
      <c r="H423" s="342">
        <v>109.9286</v>
      </c>
      <c r="I423" s="331"/>
      <c r="J423" s="343">
        <f>D423*(E423*G423+F423*H423)</f>
        <v>332.4341</v>
      </c>
    </row>
    <row r="424" spans="1:13">
      <c r="A424" s="404"/>
      <c r="B424" s="338" t="s">
        <v>251</v>
      </c>
      <c r="C424" s="339" t="s">
        <v>252</v>
      </c>
      <c r="D424" s="340">
        <v>2</v>
      </c>
      <c r="E424" s="341">
        <v>1</v>
      </c>
      <c r="F424" s="341">
        <v>0</v>
      </c>
      <c r="G424" s="342">
        <v>106.1511</v>
      </c>
      <c r="H424" s="342">
        <v>68.863200000000006</v>
      </c>
      <c r="I424" s="331"/>
      <c r="J424" s="343">
        <f>D424*(E424*G424+F424*H424)</f>
        <v>212.3022</v>
      </c>
    </row>
    <row r="425" spans="1:13" ht="15.75" thickBot="1">
      <c r="A425" s="404"/>
      <c r="B425" s="344"/>
      <c r="C425" s="125"/>
      <c r="D425" s="125"/>
      <c r="E425" s="125"/>
      <c r="F425" s="125"/>
      <c r="G425" s="125"/>
      <c r="H425" s="303" t="s">
        <v>304</v>
      </c>
      <c r="I425" s="125"/>
      <c r="J425" s="345">
        <f>SUM(J423:J424)</f>
        <v>544.73630000000003</v>
      </c>
    </row>
    <row r="426" spans="1:13" ht="15.75" thickBot="1">
      <c r="A426" s="404"/>
      <c r="B426" s="346" t="s">
        <v>305</v>
      </c>
      <c r="C426" s="125"/>
      <c r="D426" s="304" t="s">
        <v>295</v>
      </c>
      <c r="E426" s="304" t="s">
        <v>160</v>
      </c>
      <c r="F426" s="125"/>
      <c r="G426" s="304" t="s">
        <v>297</v>
      </c>
      <c r="H426" s="405" t="s">
        <v>306</v>
      </c>
      <c r="I426" s="405"/>
      <c r="J426" s="409"/>
    </row>
    <row r="427" spans="1:13">
      <c r="A427" s="404"/>
      <c r="B427" s="338" t="s">
        <v>225</v>
      </c>
      <c r="C427" s="339" t="s">
        <v>226</v>
      </c>
      <c r="D427" s="340">
        <v>2</v>
      </c>
      <c r="E427" s="347" t="s">
        <v>218</v>
      </c>
      <c r="F427" s="331"/>
      <c r="G427" s="342">
        <v>22.606999999999999</v>
      </c>
      <c r="H427" s="331"/>
      <c r="I427" s="331"/>
      <c r="J427" s="343">
        <f>D427*G427</f>
        <v>45.213999999999999</v>
      </c>
    </row>
    <row r="428" spans="1:13">
      <c r="A428" s="404"/>
      <c r="B428" s="338" t="s">
        <v>139</v>
      </c>
      <c r="C428" s="339"/>
      <c r="D428" s="340"/>
      <c r="E428" s="347"/>
      <c r="F428" s="331"/>
      <c r="G428" s="342">
        <v>0</v>
      </c>
      <c r="H428" s="331"/>
      <c r="I428" s="331"/>
      <c r="J428" s="343">
        <f>D428*G428</f>
        <v>0</v>
      </c>
    </row>
    <row r="429" spans="1:13">
      <c r="A429" s="404"/>
      <c r="B429" s="286"/>
      <c r="C429" s="331"/>
      <c r="D429" s="410" t="s">
        <v>307</v>
      </c>
      <c r="E429" s="410"/>
      <c r="F429" s="410"/>
      <c r="G429" s="410"/>
      <c r="H429" s="410"/>
      <c r="I429" s="331"/>
      <c r="J429" s="343">
        <f>SUM(J427:J428)</f>
        <v>45.213999999999999</v>
      </c>
    </row>
    <row r="430" spans="1:13" ht="15.75" thickBot="1">
      <c r="A430" s="404"/>
      <c r="B430" s="344"/>
      <c r="C430" s="125"/>
      <c r="D430" s="405" t="s">
        <v>308</v>
      </c>
      <c r="E430" s="405"/>
      <c r="F430" s="405"/>
      <c r="G430" s="405"/>
      <c r="H430" s="405"/>
      <c r="I430" s="125"/>
      <c r="J430" s="349">
        <f>J425+J429</f>
        <v>589.95029999999997</v>
      </c>
    </row>
    <row r="431" spans="1:13">
      <c r="A431" s="404"/>
      <c r="B431" s="286"/>
      <c r="C431" s="331"/>
      <c r="D431" s="410" t="s">
        <v>309</v>
      </c>
      <c r="E431" s="410"/>
      <c r="F431" s="410"/>
      <c r="G431" s="410"/>
      <c r="H431" s="410"/>
      <c r="I431" s="331"/>
      <c r="J431" s="350">
        <f>J430/I419</f>
        <v>0.39330019999999999</v>
      </c>
    </row>
    <row r="432" spans="1:13">
      <c r="A432" s="404"/>
      <c r="B432" s="286"/>
      <c r="C432" s="331"/>
      <c r="D432" s="331"/>
      <c r="E432" s="331"/>
      <c r="F432" s="331"/>
      <c r="G432" s="331"/>
      <c r="H432" s="351" t="s">
        <v>310</v>
      </c>
      <c r="I432" s="331"/>
      <c r="J432" s="352">
        <v>2.3E-2</v>
      </c>
    </row>
    <row r="433" spans="1:13" ht="15.75" thickBot="1">
      <c r="A433" s="404"/>
      <c r="B433" s="344"/>
      <c r="C433" s="125"/>
      <c r="D433" s="125"/>
      <c r="E433" s="125"/>
      <c r="F433" s="125"/>
      <c r="G433" s="125"/>
      <c r="H433" s="303" t="s">
        <v>311</v>
      </c>
      <c r="I433" s="125"/>
      <c r="J433" s="353">
        <v>0</v>
      </c>
    </row>
    <row r="434" spans="1:13" ht="15.75" thickBot="1">
      <c r="A434" s="404"/>
      <c r="B434" s="346" t="s">
        <v>312</v>
      </c>
      <c r="C434" s="125"/>
      <c r="D434" s="304" t="s">
        <v>295</v>
      </c>
      <c r="E434" s="304" t="s">
        <v>160</v>
      </c>
      <c r="F434" s="125"/>
      <c r="G434" s="304" t="s">
        <v>313</v>
      </c>
      <c r="H434" s="405" t="s">
        <v>314</v>
      </c>
      <c r="I434" s="405"/>
      <c r="J434" s="409"/>
    </row>
    <row r="435" spans="1:13">
      <c r="A435" s="404"/>
      <c r="B435" s="338" t="s">
        <v>202</v>
      </c>
      <c r="C435" s="339" t="s">
        <v>203</v>
      </c>
      <c r="D435" s="340">
        <v>4.4999999999999999E-4</v>
      </c>
      <c r="E435" s="347" t="s">
        <v>172</v>
      </c>
      <c r="F435" s="331"/>
      <c r="G435" s="342">
        <v>0</v>
      </c>
      <c r="H435" s="424" t="s">
        <v>348</v>
      </c>
      <c r="I435" s="424"/>
      <c r="J435" s="343">
        <f>D435*G435</f>
        <v>0</v>
      </c>
      <c r="M435" s="130"/>
    </row>
    <row r="436" spans="1:13">
      <c r="A436" s="404"/>
      <c r="B436" s="338" t="s">
        <v>139</v>
      </c>
      <c r="C436" s="339" t="s">
        <v>139</v>
      </c>
      <c r="D436" s="340"/>
      <c r="E436" s="347" t="s">
        <v>139</v>
      </c>
      <c r="F436" s="331"/>
      <c r="G436" s="342">
        <v>0</v>
      </c>
      <c r="H436" s="331"/>
      <c r="I436" s="331"/>
      <c r="J436" s="343">
        <f t="shared" ref="J436" si="27">D436*G436</f>
        <v>0</v>
      </c>
      <c r="M436" s="130"/>
    </row>
    <row r="437" spans="1:13" ht="15.75" thickBot="1">
      <c r="A437" s="404"/>
      <c r="B437" s="344"/>
      <c r="C437" s="125"/>
      <c r="D437" s="405" t="s">
        <v>315</v>
      </c>
      <c r="E437" s="405"/>
      <c r="F437" s="405"/>
      <c r="G437" s="405"/>
      <c r="H437" s="405"/>
      <c r="I437" s="125"/>
      <c r="J437" s="345">
        <f>SUM(J435:J436)</f>
        <v>0</v>
      </c>
    </row>
    <row r="438" spans="1:13" ht="15.75" thickBot="1">
      <c r="A438" s="404"/>
      <c r="B438" s="346" t="s">
        <v>316</v>
      </c>
      <c r="C438" s="125"/>
      <c r="D438" s="304" t="s">
        <v>295</v>
      </c>
      <c r="E438" s="304" t="s">
        <v>160</v>
      </c>
      <c r="F438" s="125"/>
      <c r="G438" s="304" t="s">
        <v>314</v>
      </c>
      <c r="H438" s="405" t="s">
        <v>314</v>
      </c>
      <c r="I438" s="405"/>
      <c r="J438" s="409"/>
    </row>
    <row r="439" spans="1:13">
      <c r="A439" s="404"/>
      <c r="B439" s="338" t="s">
        <v>139</v>
      </c>
      <c r="C439" s="339" t="s">
        <v>139</v>
      </c>
      <c r="D439" s="340">
        <v>0</v>
      </c>
      <c r="E439" s="347" t="s">
        <v>139</v>
      </c>
      <c r="F439" s="331"/>
      <c r="G439" s="342">
        <v>0</v>
      </c>
      <c r="H439" s="331"/>
      <c r="I439" s="331"/>
      <c r="J439" s="343">
        <f>D439*G439</f>
        <v>0</v>
      </c>
    </row>
    <row r="440" spans="1:13">
      <c r="A440" s="404"/>
      <c r="B440" s="338" t="s">
        <v>139</v>
      </c>
      <c r="C440" s="339" t="s">
        <v>139</v>
      </c>
      <c r="D440" s="340">
        <v>0</v>
      </c>
      <c r="E440" s="347" t="s">
        <v>139</v>
      </c>
      <c r="F440" s="331"/>
      <c r="G440" s="342">
        <v>0</v>
      </c>
      <c r="H440" s="331"/>
      <c r="I440" s="331"/>
      <c r="J440" s="343">
        <f>D440*G440</f>
        <v>0</v>
      </c>
    </row>
    <row r="441" spans="1:13" ht="15.75" thickBot="1">
      <c r="A441" s="404"/>
      <c r="B441" s="344"/>
      <c r="C441" s="125"/>
      <c r="D441" s="405" t="s">
        <v>317</v>
      </c>
      <c r="E441" s="405"/>
      <c r="F441" s="405"/>
      <c r="G441" s="405"/>
      <c r="H441" s="405"/>
      <c r="I441" s="125"/>
      <c r="J441" s="345">
        <f>SUM(J439:J440)</f>
        <v>0</v>
      </c>
    </row>
    <row r="442" spans="1:13" ht="15.75" thickBot="1">
      <c r="A442" s="404"/>
      <c r="B442" s="344"/>
      <c r="C442" s="125"/>
      <c r="D442" s="125"/>
      <c r="E442" s="125"/>
      <c r="F442" s="125"/>
      <c r="G442" s="125"/>
      <c r="H442" s="303" t="s">
        <v>318</v>
      </c>
      <c r="I442" s="125"/>
      <c r="J442" s="349">
        <f>J431+J437+J441+J432+J433</f>
        <v>0.41630020000000001</v>
      </c>
    </row>
    <row r="443" spans="1:13" ht="15.75" thickBot="1">
      <c r="A443" s="404"/>
      <c r="B443" s="346" t="s">
        <v>319</v>
      </c>
      <c r="C443" s="125"/>
      <c r="D443" s="304" t="s">
        <v>159</v>
      </c>
      <c r="E443" s="304" t="s">
        <v>295</v>
      </c>
      <c r="F443" s="304" t="s">
        <v>160</v>
      </c>
      <c r="G443" s="125"/>
      <c r="H443" s="304" t="s">
        <v>314</v>
      </c>
      <c r="I443" s="405" t="s">
        <v>314</v>
      </c>
      <c r="J443" s="409"/>
    </row>
    <row r="444" spans="1:13">
      <c r="A444" s="404"/>
      <c r="B444" s="338" t="s">
        <v>139</v>
      </c>
      <c r="C444" s="339" t="s">
        <v>139</v>
      </c>
      <c r="D444" s="354" t="s">
        <v>139</v>
      </c>
      <c r="E444" s="340">
        <v>0</v>
      </c>
      <c r="F444" s="347" t="s">
        <v>172</v>
      </c>
      <c r="G444" s="331"/>
      <c r="H444" s="342">
        <v>0</v>
      </c>
      <c r="I444" s="331"/>
      <c r="J444" s="343">
        <f>ROUNDDOWN(E444*H444,4)</f>
        <v>0</v>
      </c>
    </row>
    <row r="445" spans="1:13">
      <c r="A445" s="404"/>
      <c r="B445" s="338" t="s">
        <v>139</v>
      </c>
      <c r="C445" s="339" t="s">
        <v>139</v>
      </c>
      <c r="D445" s="354" t="s">
        <v>139</v>
      </c>
      <c r="E445" s="340">
        <v>0</v>
      </c>
      <c r="F445" s="347" t="s">
        <v>172</v>
      </c>
      <c r="G445" s="331"/>
      <c r="H445" s="342">
        <v>0</v>
      </c>
      <c r="I445" s="331"/>
      <c r="J445" s="343">
        <f t="shared" ref="J445" si="28">ROUNDDOWN(E445*H445,4)</f>
        <v>0</v>
      </c>
    </row>
    <row r="446" spans="1:13" ht="15.75" thickBot="1">
      <c r="A446" s="404"/>
      <c r="B446" s="344"/>
      <c r="C446" s="125"/>
      <c r="D446" s="405" t="s">
        <v>320</v>
      </c>
      <c r="E446" s="405"/>
      <c r="F446" s="405"/>
      <c r="G446" s="405"/>
      <c r="H446" s="405"/>
      <c r="I446" s="125"/>
      <c r="J446" s="349">
        <f>SUM(J444:J445)</f>
        <v>0</v>
      </c>
    </row>
    <row r="447" spans="1:13" ht="15.75" thickBot="1">
      <c r="A447" s="404"/>
      <c r="B447" s="406" t="s">
        <v>321</v>
      </c>
      <c r="C447" s="407"/>
      <c r="D447" s="408" t="s">
        <v>295</v>
      </c>
      <c r="E447" s="408" t="s">
        <v>160</v>
      </c>
      <c r="F447" s="408" t="s">
        <v>42</v>
      </c>
      <c r="G447" s="408"/>
      <c r="H447" s="408"/>
      <c r="I447" s="331"/>
      <c r="J447" s="409" t="s">
        <v>314</v>
      </c>
    </row>
    <row r="448" spans="1:13" ht="15.75" thickBot="1">
      <c r="A448" s="404"/>
      <c r="B448" s="406"/>
      <c r="C448" s="407"/>
      <c r="D448" s="408"/>
      <c r="E448" s="408"/>
      <c r="F448" s="304" t="s">
        <v>322</v>
      </c>
      <c r="G448" s="304" t="s">
        <v>323</v>
      </c>
      <c r="H448" s="304" t="s">
        <v>324</v>
      </c>
      <c r="I448" s="125"/>
      <c r="J448" s="409"/>
    </row>
    <row r="449" spans="1:13">
      <c r="A449" s="404"/>
      <c r="B449" s="338" t="s">
        <v>139</v>
      </c>
      <c r="C449" s="339" t="s">
        <v>139</v>
      </c>
      <c r="D449" s="340"/>
      <c r="E449" s="347" t="s">
        <v>286</v>
      </c>
      <c r="F449" s="347"/>
      <c r="G449" s="347"/>
      <c r="H449" s="347"/>
      <c r="I449" s="331"/>
      <c r="J449" s="287"/>
    </row>
    <row r="450" spans="1:13">
      <c r="A450" s="404"/>
      <c r="B450" s="338" t="s">
        <v>139</v>
      </c>
      <c r="C450" s="339" t="s">
        <v>139</v>
      </c>
      <c r="D450" s="340"/>
      <c r="E450" s="347" t="s">
        <v>286</v>
      </c>
      <c r="F450" s="347"/>
      <c r="G450" s="347"/>
      <c r="H450" s="347"/>
      <c r="I450" s="331"/>
      <c r="J450" s="287"/>
    </row>
    <row r="451" spans="1:13">
      <c r="A451" s="404"/>
      <c r="B451" s="286"/>
      <c r="C451" s="331"/>
      <c r="D451" s="410" t="s">
        <v>328</v>
      </c>
      <c r="E451" s="410"/>
      <c r="F451" s="410"/>
      <c r="G451" s="410"/>
      <c r="H451" s="410"/>
      <c r="I451" s="331"/>
      <c r="J451" s="287"/>
    </row>
    <row r="452" spans="1:13" ht="15.75" thickBot="1">
      <c r="A452" s="404"/>
      <c r="B452" s="355"/>
      <c r="C452" s="124"/>
      <c r="D452" s="124"/>
      <c r="E452" s="124"/>
      <c r="F452" s="411" t="s">
        <v>329</v>
      </c>
      <c r="G452" s="411"/>
      <c r="H452" s="411"/>
      <c r="I452" s="124"/>
      <c r="J452" s="356">
        <f>TRUNC(J442+J446,2)</f>
        <v>0.41</v>
      </c>
    </row>
    <row r="453" spans="1:13" ht="15.75" thickTop="1">
      <c r="A453" s="404"/>
      <c r="B453" s="357" t="s">
        <v>330</v>
      </c>
      <c r="C453" s="331"/>
      <c r="D453" s="331"/>
      <c r="E453" s="331"/>
      <c r="F453" s="331"/>
      <c r="G453" s="331"/>
      <c r="H453" s="331"/>
      <c r="I453" s="331"/>
      <c r="J453" s="287"/>
    </row>
    <row r="454" spans="1:13">
      <c r="B454" s="286"/>
      <c r="C454" s="331"/>
      <c r="D454" s="331"/>
      <c r="E454" s="331"/>
      <c r="F454" s="331"/>
      <c r="G454" s="331"/>
      <c r="H454" s="331"/>
      <c r="I454" s="331"/>
      <c r="J454" s="287"/>
    </row>
    <row r="455" spans="1:13" ht="23.25" thickBot="1">
      <c r="A455" s="404">
        <v>14</v>
      </c>
      <c r="B455" s="358" t="s">
        <v>332</v>
      </c>
      <c r="C455" s="128"/>
      <c r="D455" s="128"/>
      <c r="E455" s="128"/>
      <c r="F455" s="128"/>
      <c r="G455" s="128"/>
      <c r="H455" s="128"/>
      <c r="I455" s="128"/>
      <c r="J455" s="359"/>
      <c r="K455" s="253">
        <f>J492</f>
        <v>184.55</v>
      </c>
      <c r="L455" s="131"/>
      <c r="M455" s="131"/>
    </row>
    <row r="456" spans="1:13" ht="21.75" customHeight="1" thickTop="1">
      <c r="A456" s="404"/>
      <c r="B456" s="330" t="s">
        <v>331</v>
      </c>
      <c r="C456" s="412" t="s">
        <v>488</v>
      </c>
      <c r="D456" s="412"/>
      <c r="E456" s="412"/>
      <c r="F456" s="412"/>
      <c r="G456" s="412"/>
      <c r="H456" s="412"/>
      <c r="I456" s="412"/>
      <c r="J456" s="413"/>
      <c r="L456" s="132"/>
      <c r="M456" s="132"/>
    </row>
    <row r="457" spans="1:13" ht="15.75">
      <c r="A457" s="404"/>
      <c r="B457" s="414" t="s">
        <v>291</v>
      </c>
      <c r="C457" s="415"/>
      <c r="D457" s="415"/>
      <c r="E457" s="415" t="s">
        <v>140</v>
      </c>
      <c r="F457" s="415"/>
      <c r="G457" s="331"/>
      <c r="H457" s="331"/>
      <c r="I457" s="331"/>
      <c r="J457" s="287"/>
      <c r="L457" s="126"/>
      <c r="M457" s="126"/>
    </row>
    <row r="458" spans="1:13" ht="15.75">
      <c r="A458" s="404"/>
      <c r="B458" s="414"/>
      <c r="C458" s="415"/>
      <c r="D458" s="415"/>
      <c r="E458" s="416" t="s">
        <v>502</v>
      </c>
      <c r="F458" s="416"/>
      <c r="G458" s="331"/>
      <c r="H458" s="332" t="s">
        <v>292</v>
      </c>
      <c r="I458" s="333">
        <v>99.6</v>
      </c>
      <c r="J458" s="334" t="str">
        <f>VLOOKUP(A455,ORÇAMENTO!$A$10:$L$46,7,1)</f>
        <v>T</v>
      </c>
    </row>
    <row r="459" spans="1:13" ht="36" customHeight="1" thickBot="1">
      <c r="A459" s="404"/>
      <c r="B459" s="335">
        <v>4011463</v>
      </c>
      <c r="C459" s="417" t="s">
        <v>39</v>
      </c>
      <c r="D459" s="417"/>
      <c r="E459" s="417"/>
      <c r="F459" s="417"/>
      <c r="G459" s="417"/>
      <c r="H459" s="417"/>
      <c r="I459" s="418" t="s">
        <v>293</v>
      </c>
      <c r="J459" s="419"/>
    </row>
    <row r="460" spans="1:13" ht="15.75" thickBot="1">
      <c r="A460" s="404"/>
      <c r="B460" s="406" t="s">
        <v>294</v>
      </c>
      <c r="C460" s="407"/>
      <c r="D460" s="408" t="s">
        <v>295</v>
      </c>
      <c r="E460" s="408" t="s">
        <v>296</v>
      </c>
      <c r="F460" s="408"/>
      <c r="G460" s="408" t="s">
        <v>297</v>
      </c>
      <c r="H460" s="408"/>
      <c r="I460" s="331"/>
      <c r="J460" s="336" t="s">
        <v>298</v>
      </c>
    </row>
    <row r="461" spans="1:13" ht="15.75" thickBot="1">
      <c r="A461" s="404"/>
      <c r="B461" s="406"/>
      <c r="C461" s="407"/>
      <c r="D461" s="408"/>
      <c r="E461" s="304" t="s">
        <v>299</v>
      </c>
      <c r="F461" s="304" t="s">
        <v>300</v>
      </c>
      <c r="G461" s="304" t="s">
        <v>301</v>
      </c>
      <c r="H461" s="304" t="s">
        <v>302</v>
      </c>
      <c r="I461" s="125"/>
      <c r="J461" s="337" t="s">
        <v>303</v>
      </c>
    </row>
    <row r="462" spans="1:13">
      <c r="A462" s="404"/>
      <c r="B462" s="338" t="s">
        <v>265</v>
      </c>
      <c r="C462" s="339" t="s">
        <v>266</v>
      </c>
      <c r="D462" s="340">
        <v>1</v>
      </c>
      <c r="E462" s="341">
        <v>0.71</v>
      </c>
      <c r="F462" s="341">
        <v>0.28999999999999998</v>
      </c>
      <c r="G462" s="342">
        <v>305.10919999999999</v>
      </c>
      <c r="H462" s="342">
        <v>150.75229999999999</v>
      </c>
      <c r="I462" s="331"/>
      <c r="J462" s="343">
        <f>D462*(E462*G462+F462*H462)</f>
        <v>260.34569899999997</v>
      </c>
    </row>
    <row r="463" spans="1:13" ht="28.5">
      <c r="A463" s="404"/>
      <c r="B463" s="338" t="s">
        <v>259</v>
      </c>
      <c r="C463" s="339" t="s">
        <v>260</v>
      </c>
      <c r="D463" s="340">
        <v>1</v>
      </c>
      <c r="E463" s="341">
        <v>0.82</v>
      </c>
      <c r="F463" s="341">
        <v>0.18</v>
      </c>
      <c r="G463" s="342">
        <v>345.84789999999998</v>
      </c>
      <c r="H463" s="342">
        <v>140.36699999999999</v>
      </c>
      <c r="I463" s="331"/>
      <c r="J463" s="343">
        <f>D463*(E463*G463+F463*H463)</f>
        <v>308.86133799999993</v>
      </c>
    </row>
    <row r="464" spans="1:13">
      <c r="A464" s="404"/>
      <c r="B464" s="338" t="s">
        <v>250</v>
      </c>
      <c r="C464" s="339" t="s">
        <v>462</v>
      </c>
      <c r="D464" s="340">
        <v>1</v>
      </c>
      <c r="E464" s="341">
        <v>1</v>
      </c>
      <c r="F464" s="341">
        <v>0</v>
      </c>
      <c r="G464" s="342">
        <v>512.7183</v>
      </c>
      <c r="H464" s="342">
        <v>226.14660000000001</v>
      </c>
      <c r="I464" s="331"/>
      <c r="J464" s="343">
        <f>D464*(E464*G464+F464*H464)</f>
        <v>512.7183</v>
      </c>
    </row>
    <row r="465" spans="1:13" ht="15.75" thickBot="1">
      <c r="A465" s="404"/>
      <c r="B465" s="344"/>
      <c r="C465" s="125"/>
      <c r="D465" s="125"/>
      <c r="E465" s="125"/>
      <c r="F465" s="125"/>
      <c r="G465" s="125"/>
      <c r="H465" s="303" t="s">
        <v>304</v>
      </c>
      <c r="I465" s="125"/>
      <c r="J465" s="345">
        <f>SUM(J462:J464)</f>
        <v>1081.9253369999999</v>
      </c>
    </row>
    <row r="466" spans="1:13" ht="15.75" thickBot="1">
      <c r="A466" s="404"/>
      <c r="B466" s="346" t="s">
        <v>305</v>
      </c>
      <c r="C466" s="125"/>
      <c r="D466" s="304" t="s">
        <v>295</v>
      </c>
      <c r="E466" s="304" t="s">
        <v>160</v>
      </c>
      <c r="F466" s="125"/>
      <c r="G466" s="304" t="s">
        <v>297</v>
      </c>
      <c r="H466" s="405" t="s">
        <v>306</v>
      </c>
      <c r="I466" s="405"/>
      <c r="J466" s="409"/>
    </row>
    <row r="467" spans="1:13">
      <c r="A467" s="404"/>
      <c r="B467" s="338" t="s">
        <v>225</v>
      </c>
      <c r="C467" s="339" t="s">
        <v>226</v>
      </c>
      <c r="D467" s="340">
        <v>8</v>
      </c>
      <c r="E467" s="347" t="s">
        <v>218</v>
      </c>
      <c r="F467" s="331"/>
      <c r="G467" s="342">
        <v>22.606999999999999</v>
      </c>
      <c r="H467" s="331"/>
      <c r="I467" s="331"/>
      <c r="J467" s="343">
        <f>D467*G467</f>
        <v>180.85599999999999</v>
      </c>
    </row>
    <row r="468" spans="1:13">
      <c r="A468" s="404"/>
      <c r="B468" s="338" t="s">
        <v>139</v>
      </c>
      <c r="C468" s="339" t="s">
        <v>139</v>
      </c>
      <c r="D468" s="340"/>
      <c r="E468" s="347" t="s">
        <v>139</v>
      </c>
      <c r="F468" s="331"/>
      <c r="G468" s="342">
        <v>0</v>
      </c>
      <c r="H468" s="331"/>
      <c r="I468" s="331"/>
      <c r="J468" s="343">
        <f>D468*G468</f>
        <v>0</v>
      </c>
    </row>
    <row r="469" spans="1:13">
      <c r="A469" s="404"/>
      <c r="B469" s="286"/>
      <c r="C469" s="331"/>
      <c r="D469" s="410" t="s">
        <v>307</v>
      </c>
      <c r="E469" s="410"/>
      <c r="F469" s="410"/>
      <c r="G469" s="410"/>
      <c r="H469" s="410"/>
      <c r="I469" s="331"/>
      <c r="J469" s="343">
        <f>SUM(J467:J468)</f>
        <v>180.85599999999999</v>
      </c>
    </row>
    <row r="470" spans="1:13" ht="15.75" thickBot="1">
      <c r="A470" s="404"/>
      <c r="B470" s="344"/>
      <c r="C470" s="125"/>
      <c r="D470" s="405" t="s">
        <v>308</v>
      </c>
      <c r="E470" s="405"/>
      <c r="F470" s="405"/>
      <c r="G470" s="405"/>
      <c r="H470" s="405"/>
      <c r="I470" s="125"/>
      <c r="J470" s="349">
        <f>J465+J469</f>
        <v>1262.7813369999999</v>
      </c>
    </row>
    <row r="471" spans="1:13">
      <c r="A471" s="404"/>
      <c r="B471" s="286"/>
      <c r="C471" s="331"/>
      <c r="D471" s="410" t="s">
        <v>309</v>
      </c>
      <c r="E471" s="410"/>
      <c r="F471" s="410"/>
      <c r="G471" s="410"/>
      <c r="H471" s="410"/>
      <c r="I471" s="331"/>
      <c r="J471" s="350">
        <f>J470/I458</f>
        <v>12.678527479919678</v>
      </c>
    </row>
    <row r="472" spans="1:13">
      <c r="A472" s="404"/>
      <c r="B472" s="286"/>
      <c r="C472" s="331"/>
      <c r="D472" s="331"/>
      <c r="E472" s="331"/>
      <c r="F472" s="331"/>
      <c r="G472" s="331"/>
      <c r="H472" s="351" t="s">
        <v>310</v>
      </c>
      <c r="I472" s="331"/>
      <c r="J472" s="352">
        <v>0.66759999999999997</v>
      </c>
    </row>
    <row r="473" spans="1:13" ht="15.75" thickBot="1">
      <c r="A473" s="404"/>
      <c r="B473" s="344"/>
      <c r="C473" s="125"/>
      <c r="D473" s="125"/>
      <c r="E473" s="125"/>
      <c r="F473" s="125"/>
      <c r="G473" s="125"/>
      <c r="H473" s="303" t="s">
        <v>311</v>
      </c>
      <c r="I473" s="125"/>
      <c r="J473" s="353">
        <v>0</v>
      </c>
    </row>
    <row r="474" spans="1:13" ht="15.75" thickBot="1">
      <c r="A474" s="404"/>
      <c r="B474" s="346" t="s">
        <v>312</v>
      </c>
      <c r="C474" s="125"/>
      <c r="D474" s="304" t="s">
        <v>295</v>
      </c>
      <c r="E474" s="304" t="s">
        <v>160</v>
      </c>
      <c r="F474" s="125"/>
      <c r="G474" s="304" t="s">
        <v>313</v>
      </c>
      <c r="H474" s="405" t="s">
        <v>314</v>
      </c>
      <c r="I474" s="405"/>
      <c r="J474" s="409"/>
    </row>
    <row r="475" spans="1:13">
      <c r="A475" s="404"/>
      <c r="B475" s="338" t="s">
        <v>139</v>
      </c>
      <c r="C475" s="339" t="s">
        <v>139</v>
      </c>
      <c r="D475" s="340"/>
      <c r="E475" s="347" t="s">
        <v>139</v>
      </c>
      <c r="F475" s="331"/>
      <c r="G475" s="342">
        <v>0</v>
      </c>
      <c r="H475" s="331"/>
      <c r="I475" s="331"/>
      <c r="J475" s="343">
        <f>D475*G475</f>
        <v>0</v>
      </c>
      <c r="M475" s="130"/>
    </row>
    <row r="476" spans="1:13">
      <c r="A476" s="404"/>
      <c r="B476" s="338" t="s">
        <v>139</v>
      </c>
      <c r="C476" s="339" t="s">
        <v>139</v>
      </c>
      <c r="D476" s="340"/>
      <c r="E476" s="347" t="s">
        <v>139</v>
      </c>
      <c r="F476" s="331"/>
      <c r="G476" s="342">
        <v>0</v>
      </c>
      <c r="H476" s="331"/>
      <c r="I476" s="331"/>
      <c r="J476" s="343">
        <f t="shared" ref="J476" si="29">D476*G476</f>
        <v>0</v>
      </c>
      <c r="M476" s="130"/>
    </row>
    <row r="477" spans="1:13" ht="15.75" thickBot="1">
      <c r="A477" s="404"/>
      <c r="B477" s="344"/>
      <c r="C477" s="125"/>
      <c r="D477" s="405" t="s">
        <v>315</v>
      </c>
      <c r="E477" s="405"/>
      <c r="F477" s="405"/>
      <c r="G477" s="405"/>
      <c r="H477" s="405"/>
      <c r="I477" s="125"/>
      <c r="J477" s="345">
        <f>SUM(J475:J476)</f>
        <v>0</v>
      </c>
    </row>
    <row r="478" spans="1:13" ht="15.75" thickBot="1">
      <c r="A478" s="404"/>
      <c r="B478" s="346" t="s">
        <v>316</v>
      </c>
      <c r="C478" s="125"/>
      <c r="D478" s="304" t="s">
        <v>295</v>
      </c>
      <c r="E478" s="304" t="s">
        <v>160</v>
      </c>
      <c r="F478" s="125"/>
      <c r="G478" s="304" t="s">
        <v>314</v>
      </c>
      <c r="H478" s="405" t="s">
        <v>314</v>
      </c>
      <c r="I478" s="405"/>
      <c r="J478" s="409"/>
    </row>
    <row r="479" spans="1:13" ht="28.5">
      <c r="A479" s="404"/>
      <c r="B479" s="338">
        <v>6416078</v>
      </c>
      <c r="C479" s="339" t="s">
        <v>465</v>
      </c>
      <c r="D479" s="340">
        <v>1</v>
      </c>
      <c r="E479" s="347" t="s">
        <v>172</v>
      </c>
      <c r="F479" s="331"/>
      <c r="G479" s="342">
        <v>163.04799389060238</v>
      </c>
      <c r="H479" s="331"/>
      <c r="I479" s="331"/>
      <c r="J479" s="343">
        <f>D479*G479</f>
        <v>163.04799389060238</v>
      </c>
    </row>
    <row r="480" spans="1:13">
      <c r="A480" s="404"/>
      <c r="B480" s="338" t="s">
        <v>139</v>
      </c>
      <c r="C480" s="339" t="s">
        <v>139</v>
      </c>
      <c r="D480" s="340">
        <v>0</v>
      </c>
      <c r="E480" s="347" t="s">
        <v>139</v>
      </c>
      <c r="F480" s="331"/>
      <c r="G480" s="342">
        <v>0</v>
      </c>
      <c r="H480" s="331"/>
      <c r="I480" s="331"/>
      <c r="J480" s="343">
        <f>D480*G480</f>
        <v>0</v>
      </c>
    </row>
    <row r="481" spans="1:13" ht="15.75" thickBot="1">
      <c r="A481" s="404"/>
      <c r="B481" s="344"/>
      <c r="C481" s="125"/>
      <c r="D481" s="405" t="s">
        <v>317</v>
      </c>
      <c r="E481" s="405"/>
      <c r="F481" s="405"/>
      <c r="G481" s="405"/>
      <c r="H481" s="405"/>
      <c r="I481" s="125"/>
      <c r="J481" s="345">
        <f>SUM(J479:J480)</f>
        <v>163.04799389060238</v>
      </c>
    </row>
    <row r="482" spans="1:13" ht="15.75" thickBot="1">
      <c r="A482" s="404"/>
      <c r="B482" s="344"/>
      <c r="C482" s="125"/>
      <c r="D482" s="125"/>
      <c r="E482" s="125"/>
      <c r="F482" s="125"/>
      <c r="G482" s="125"/>
      <c r="H482" s="303" t="s">
        <v>318</v>
      </c>
      <c r="I482" s="125"/>
      <c r="J482" s="349">
        <f>J471+J477+J481+J472+J473</f>
        <v>176.39412137052204</v>
      </c>
    </row>
    <row r="483" spans="1:13" ht="15.75" thickBot="1">
      <c r="A483" s="404"/>
      <c r="B483" s="346" t="s">
        <v>319</v>
      </c>
      <c r="C483" s="125"/>
      <c r="D483" s="304" t="s">
        <v>159</v>
      </c>
      <c r="E483" s="304" t="s">
        <v>295</v>
      </c>
      <c r="F483" s="304" t="s">
        <v>160</v>
      </c>
      <c r="G483" s="125"/>
      <c r="H483" s="304" t="s">
        <v>314</v>
      </c>
      <c r="I483" s="405" t="s">
        <v>314</v>
      </c>
      <c r="J483" s="409"/>
    </row>
    <row r="484" spans="1:13" ht="28.5">
      <c r="A484" s="404"/>
      <c r="B484" s="338">
        <v>6416078</v>
      </c>
      <c r="C484" s="339" t="s">
        <v>465</v>
      </c>
      <c r="D484" s="354">
        <v>5914649</v>
      </c>
      <c r="E484" s="340">
        <v>1</v>
      </c>
      <c r="F484" s="347" t="s">
        <v>172</v>
      </c>
      <c r="G484" s="331"/>
      <c r="H484" s="342">
        <v>8.16</v>
      </c>
      <c r="I484" s="331"/>
      <c r="J484" s="343">
        <f>ROUNDDOWN(E484*H484,4)</f>
        <v>8.16</v>
      </c>
    </row>
    <row r="485" spans="1:13">
      <c r="A485" s="404"/>
      <c r="B485" s="338" t="s">
        <v>139</v>
      </c>
      <c r="C485" s="339" t="s">
        <v>139</v>
      </c>
      <c r="D485" s="354" t="s">
        <v>139</v>
      </c>
      <c r="E485" s="340">
        <v>0</v>
      </c>
      <c r="F485" s="347" t="s">
        <v>172</v>
      </c>
      <c r="G485" s="331"/>
      <c r="H485" s="342">
        <v>0</v>
      </c>
      <c r="I485" s="331"/>
      <c r="J485" s="343">
        <f t="shared" ref="J485" si="30">ROUNDDOWN(E485*H485,4)</f>
        <v>0</v>
      </c>
    </row>
    <row r="486" spans="1:13" ht="15.75" thickBot="1">
      <c r="A486" s="404"/>
      <c r="B486" s="344"/>
      <c r="C486" s="125"/>
      <c r="D486" s="405" t="s">
        <v>320</v>
      </c>
      <c r="E486" s="405"/>
      <c r="F486" s="405"/>
      <c r="G486" s="405"/>
      <c r="H486" s="405"/>
      <c r="I486" s="125"/>
      <c r="J486" s="349">
        <f>SUM(J484:J485)</f>
        <v>8.16</v>
      </c>
    </row>
    <row r="487" spans="1:13" ht="15.75" thickBot="1">
      <c r="A487" s="404"/>
      <c r="B487" s="406" t="s">
        <v>321</v>
      </c>
      <c r="C487" s="407"/>
      <c r="D487" s="408" t="s">
        <v>295</v>
      </c>
      <c r="E487" s="408" t="s">
        <v>160</v>
      </c>
      <c r="F487" s="408" t="s">
        <v>42</v>
      </c>
      <c r="G487" s="408"/>
      <c r="H487" s="408"/>
      <c r="I487" s="331"/>
      <c r="J487" s="409" t="s">
        <v>314</v>
      </c>
    </row>
    <row r="488" spans="1:13" ht="15.75" thickBot="1">
      <c r="A488" s="404"/>
      <c r="B488" s="406"/>
      <c r="C488" s="407"/>
      <c r="D488" s="408"/>
      <c r="E488" s="408"/>
      <c r="F488" s="304" t="s">
        <v>322</v>
      </c>
      <c r="G488" s="304" t="s">
        <v>323</v>
      </c>
      <c r="H488" s="304" t="s">
        <v>324</v>
      </c>
      <c r="I488" s="125"/>
      <c r="J488" s="409"/>
    </row>
    <row r="489" spans="1:13" ht="28.5">
      <c r="A489" s="404"/>
      <c r="B489" s="338">
        <v>6416078</v>
      </c>
      <c r="C489" s="339" t="s">
        <v>465</v>
      </c>
      <c r="D489" s="340">
        <v>1</v>
      </c>
      <c r="E489" s="347" t="s">
        <v>286</v>
      </c>
      <c r="F489" s="347"/>
      <c r="G489" s="347"/>
      <c r="H489" s="347"/>
      <c r="I489" s="331"/>
      <c r="J489" s="287"/>
    </row>
    <row r="490" spans="1:13">
      <c r="A490" s="404"/>
      <c r="B490" s="338" t="s">
        <v>139</v>
      </c>
      <c r="C490" s="339" t="s">
        <v>139</v>
      </c>
      <c r="D490" s="340">
        <v>0</v>
      </c>
      <c r="E490" s="347" t="s">
        <v>286</v>
      </c>
      <c r="F490" s="347"/>
      <c r="G490" s="347"/>
      <c r="H490" s="347"/>
      <c r="I490" s="331"/>
      <c r="J490" s="287"/>
    </row>
    <row r="491" spans="1:13">
      <c r="A491" s="404"/>
      <c r="B491" s="286"/>
      <c r="C491" s="331"/>
      <c r="D491" s="410" t="s">
        <v>328</v>
      </c>
      <c r="E491" s="410"/>
      <c r="F491" s="410"/>
      <c r="G491" s="410"/>
      <c r="H491" s="410"/>
      <c r="I491" s="331"/>
      <c r="J491" s="287"/>
    </row>
    <row r="492" spans="1:13" ht="15.75" thickBot="1">
      <c r="A492" s="404"/>
      <c r="B492" s="355"/>
      <c r="C492" s="124"/>
      <c r="D492" s="124"/>
      <c r="E492" s="124"/>
      <c r="F492" s="411" t="s">
        <v>329</v>
      </c>
      <c r="G492" s="411"/>
      <c r="H492" s="411"/>
      <c r="I492" s="124"/>
      <c r="J492" s="356">
        <f>TRUNC(J482+J486,2)</f>
        <v>184.55</v>
      </c>
    </row>
    <row r="493" spans="1:13" ht="15.75" thickTop="1">
      <c r="A493" s="404"/>
      <c r="B493" s="357" t="s">
        <v>330</v>
      </c>
      <c r="C493" s="331"/>
      <c r="D493" s="331"/>
      <c r="E493" s="331"/>
      <c r="F493" s="331"/>
      <c r="G493" s="331"/>
      <c r="H493" s="331"/>
      <c r="I493" s="331"/>
      <c r="J493" s="287"/>
    </row>
    <row r="494" spans="1:13">
      <c r="B494" s="286"/>
      <c r="C494" s="331"/>
      <c r="D494" s="331"/>
      <c r="E494" s="331"/>
      <c r="F494" s="331"/>
      <c r="G494" s="331"/>
      <c r="H494" s="331"/>
      <c r="I494" s="331"/>
      <c r="J494" s="287"/>
    </row>
    <row r="495" spans="1:13" ht="23.25" thickBot="1">
      <c r="A495" s="404"/>
      <c r="B495" s="358" t="s">
        <v>332</v>
      </c>
      <c r="C495" s="128"/>
      <c r="D495" s="128"/>
      <c r="E495" s="128"/>
      <c r="F495" s="128"/>
      <c r="G495" s="128"/>
      <c r="H495" s="128"/>
      <c r="I495" s="128"/>
      <c r="J495" s="359"/>
      <c r="K495" s="253">
        <f>J546</f>
        <v>163.04799389060238</v>
      </c>
      <c r="L495" s="131"/>
      <c r="M495" s="131"/>
    </row>
    <row r="496" spans="1:13" ht="21.75" customHeight="1" thickTop="1">
      <c r="A496" s="404"/>
      <c r="B496" s="366" t="s">
        <v>331</v>
      </c>
      <c r="C496" s="446" t="s">
        <v>488</v>
      </c>
      <c r="D496" s="446"/>
      <c r="E496" s="446"/>
      <c r="F496" s="446"/>
      <c r="G496" s="446"/>
      <c r="H496" s="446"/>
      <c r="I496" s="446"/>
      <c r="J496" s="447"/>
      <c r="L496" s="132"/>
      <c r="M496" s="132"/>
    </row>
    <row r="497" spans="1:13" ht="15.75">
      <c r="A497" s="404"/>
      <c r="B497" s="440" t="s">
        <v>337</v>
      </c>
      <c r="C497" s="441"/>
      <c r="D497" s="441"/>
      <c r="E497" s="441" t="s">
        <v>140</v>
      </c>
      <c r="F497" s="441"/>
      <c r="G497" s="367"/>
      <c r="H497" s="367"/>
      <c r="I497" s="367"/>
      <c r="J497" s="368"/>
      <c r="L497" s="126"/>
      <c r="M497" s="126"/>
    </row>
    <row r="498" spans="1:13" ht="15.75">
      <c r="A498" s="404"/>
      <c r="B498" s="440"/>
      <c r="C498" s="441"/>
      <c r="D498" s="441"/>
      <c r="E498" s="442" t="s">
        <v>502</v>
      </c>
      <c r="F498" s="442"/>
      <c r="G498" s="367"/>
      <c r="H498" s="369" t="s">
        <v>292</v>
      </c>
      <c r="I498" s="333">
        <v>99.6</v>
      </c>
      <c r="J498" s="370" t="s">
        <v>172</v>
      </c>
    </row>
    <row r="499" spans="1:13" ht="36" customHeight="1" thickBot="1">
      <c r="A499" s="404"/>
      <c r="B499" s="371">
        <v>6416078</v>
      </c>
      <c r="C499" s="443" t="s">
        <v>484</v>
      </c>
      <c r="D499" s="443"/>
      <c r="E499" s="443"/>
      <c r="F499" s="443"/>
      <c r="G499" s="443"/>
      <c r="H499" s="443"/>
      <c r="I499" s="444" t="s">
        <v>293</v>
      </c>
      <c r="J499" s="445"/>
    </row>
    <row r="500" spans="1:13" ht="15.75" thickBot="1">
      <c r="A500" s="404"/>
      <c r="B500" s="438" t="s">
        <v>294</v>
      </c>
      <c r="C500" s="439"/>
      <c r="D500" s="436" t="s">
        <v>295</v>
      </c>
      <c r="E500" s="436" t="s">
        <v>296</v>
      </c>
      <c r="F500" s="436"/>
      <c r="G500" s="436" t="s">
        <v>297</v>
      </c>
      <c r="H500" s="436"/>
      <c r="I500" s="367"/>
      <c r="J500" s="372" t="s">
        <v>298</v>
      </c>
    </row>
    <row r="501" spans="1:13" ht="15.75" thickBot="1">
      <c r="A501" s="404"/>
      <c r="B501" s="438"/>
      <c r="C501" s="439"/>
      <c r="D501" s="436"/>
      <c r="E501" s="306" t="s">
        <v>299</v>
      </c>
      <c r="F501" s="306" t="s">
        <v>300</v>
      </c>
      <c r="G501" s="306" t="s">
        <v>301</v>
      </c>
      <c r="H501" s="306" t="s">
        <v>302</v>
      </c>
      <c r="I501" s="129"/>
      <c r="J501" s="373" t="s">
        <v>303</v>
      </c>
    </row>
    <row r="502" spans="1:13">
      <c r="A502" s="404"/>
      <c r="B502" s="338" t="s">
        <v>253</v>
      </c>
      <c r="C502" s="374" t="s">
        <v>254</v>
      </c>
      <c r="D502" s="340">
        <v>1</v>
      </c>
      <c r="E502" s="341">
        <v>1</v>
      </c>
      <c r="F502" s="341">
        <v>0</v>
      </c>
      <c r="G502" s="375">
        <v>189.29929999999999</v>
      </c>
      <c r="H502" s="375">
        <v>113.21339999999999</v>
      </c>
      <c r="I502" s="367"/>
      <c r="J502" s="376">
        <f>D502*(E502*G502+F502*H502)</f>
        <v>189.29929999999999</v>
      </c>
    </row>
    <row r="503" spans="1:13">
      <c r="A503" s="404"/>
      <c r="B503" s="338" t="s">
        <v>257</v>
      </c>
      <c r="C503" s="374" t="s">
        <v>258</v>
      </c>
      <c r="D503" s="340">
        <v>1</v>
      </c>
      <c r="E503" s="341">
        <v>0.86</v>
      </c>
      <c r="F503" s="341">
        <v>0.14000000000000001</v>
      </c>
      <c r="G503" s="375">
        <v>215.72389999999999</v>
      </c>
      <c r="H503" s="375">
        <v>109.4783</v>
      </c>
      <c r="I503" s="367"/>
      <c r="J503" s="376">
        <f t="shared" ref="J503:J505" si="31">D503*(E503*G503+F503*H503)</f>
        <v>200.84951599999999</v>
      </c>
    </row>
    <row r="504" spans="1:13">
      <c r="A504" s="404"/>
      <c r="B504" s="338" t="s">
        <v>238</v>
      </c>
      <c r="C504" s="374" t="s">
        <v>239</v>
      </c>
      <c r="D504" s="340">
        <v>1</v>
      </c>
      <c r="E504" s="341">
        <v>1</v>
      </c>
      <c r="F504" s="341">
        <v>0</v>
      </c>
      <c r="G504" s="375">
        <v>419.65870000000001</v>
      </c>
      <c r="H504" s="375">
        <v>29.085000000000001</v>
      </c>
      <c r="I504" s="367"/>
      <c r="J504" s="376">
        <f t="shared" si="31"/>
        <v>419.65870000000001</v>
      </c>
    </row>
    <row r="505" spans="1:13">
      <c r="A505" s="404"/>
      <c r="B505" s="338" t="s">
        <v>251</v>
      </c>
      <c r="C505" s="374" t="s">
        <v>252</v>
      </c>
      <c r="D505" s="340">
        <v>2</v>
      </c>
      <c r="E505" s="341">
        <v>1</v>
      </c>
      <c r="F505" s="341">
        <v>0</v>
      </c>
      <c r="G505" s="375">
        <v>106.1511</v>
      </c>
      <c r="H505" s="375">
        <v>68.863200000000006</v>
      </c>
      <c r="I505" s="367"/>
      <c r="J505" s="376">
        <f t="shared" si="31"/>
        <v>212.3022</v>
      </c>
    </row>
    <row r="506" spans="1:13" ht="28.5">
      <c r="A506" s="404"/>
      <c r="B506" s="338" t="s">
        <v>263</v>
      </c>
      <c r="C506" s="374" t="s">
        <v>264</v>
      </c>
      <c r="D506" s="340">
        <v>1</v>
      </c>
      <c r="E506" s="341">
        <v>1</v>
      </c>
      <c r="F506" s="341">
        <v>0</v>
      </c>
      <c r="G506" s="375">
        <v>1851.5705</v>
      </c>
      <c r="H506" s="375">
        <v>926.53279999999995</v>
      </c>
      <c r="I506" s="367"/>
      <c r="J506" s="376">
        <f>D506*(E506*G506+F506*H506)</f>
        <v>1851.5705</v>
      </c>
    </row>
    <row r="507" spans="1:13" ht="15.75" thickBot="1">
      <c r="A507" s="404"/>
      <c r="B507" s="377"/>
      <c r="C507" s="129"/>
      <c r="D507" s="129"/>
      <c r="E507" s="129"/>
      <c r="F507" s="129"/>
      <c r="G507" s="129"/>
      <c r="H507" s="305" t="s">
        <v>304</v>
      </c>
      <c r="I507" s="129"/>
      <c r="J507" s="378">
        <f>SUM(J502:J506)</f>
        <v>2873.6802160000002</v>
      </c>
    </row>
    <row r="508" spans="1:13" ht="15.75" thickBot="1">
      <c r="A508" s="404"/>
      <c r="B508" s="379" t="s">
        <v>305</v>
      </c>
      <c r="C508" s="129"/>
      <c r="D508" s="306" t="s">
        <v>295</v>
      </c>
      <c r="E508" s="306" t="s">
        <v>160</v>
      </c>
      <c r="F508" s="129"/>
      <c r="G508" s="306" t="s">
        <v>297</v>
      </c>
      <c r="H508" s="432" t="s">
        <v>306</v>
      </c>
      <c r="I508" s="432"/>
      <c r="J508" s="433"/>
    </row>
    <row r="509" spans="1:13">
      <c r="A509" s="404"/>
      <c r="B509" s="338" t="s">
        <v>225</v>
      </c>
      <c r="C509" s="374" t="s">
        <v>226</v>
      </c>
      <c r="D509" s="340">
        <v>4</v>
      </c>
      <c r="E509" s="354" t="s">
        <v>218</v>
      </c>
      <c r="F509" s="367"/>
      <c r="G509" s="375">
        <v>22.606999999999999</v>
      </c>
      <c r="H509" s="367"/>
      <c r="I509" s="367"/>
      <c r="J509" s="376">
        <f>D509*G509</f>
        <v>90.427999999999997</v>
      </c>
    </row>
    <row r="510" spans="1:13">
      <c r="A510" s="404"/>
      <c r="B510" s="380"/>
      <c r="C510" s="367"/>
      <c r="D510" s="434" t="s">
        <v>307</v>
      </c>
      <c r="E510" s="434"/>
      <c r="F510" s="434"/>
      <c r="G510" s="434"/>
      <c r="H510" s="434"/>
      <c r="I510" s="367"/>
      <c r="J510" s="376">
        <f>SUM(J509:J509)</f>
        <v>90.427999999999997</v>
      </c>
    </row>
    <row r="511" spans="1:13" ht="15.75" thickBot="1">
      <c r="A511" s="404"/>
      <c r="B511" s="377"/>
      <c r="C511" s="129"/>
      <c r="D511" s="432" t="s">
        <v>308</v>
      </c>
      <c r="E511" s="432"/>
      <c r="F511" s="432"/>
      <c r="G511" s="432"/>
      <c r="H511" s="432"/>
      <c r="I511" s="129"/>
      <c r="J511" s="353">
        <f>J507+J510</f>
        <v>2964.1082160000001</v>
      </c>
    </row>
    <row r="512" spans="1:13">
      <c r="A512" s="404"/>
      <c r="B512" s="380"/>
      <c r="C512" s="367"/>
      <c r="D512" s="434" t="s">
        <v>309</v>
      </c>
      <c r="E512" s="434"/>
      <c r="F512" s="434"/>
      <c r="G512" s="434"/>
      <c r="H512" s="434"/>
      <c r="I512" s="367"/>
      <c r="J512" s="381">
        <f>J511/I498</f>
        <v>29.760122650602412</v>
      </c>
    </row>
    <row r="513" spans="1:13">
      <c r="A513" s="404"/>
      <c r="B513" s="380"/>
      <c r="C513" s="367"/>
      <c r="D513" s="367"/>
      <c r="E513" s="367"/>
      <c r="F513" s="367"/>
      <c r="G513" s="367"/>
      <c r="H513" s="382" t="s">
        <v>310</v>
      </c>
      <c r="I513" s="367"/>
      <c r="J513" s="381">
        <v>1.345</v>
      </c>
    </row>
    <row r="514" spans="1:13" ht="15.75" thickBot="1">
      <c r="A514" s="404"/>
      <c r="B514" s="377"/>
      <c r="C514" s="129"/>
      <c r="D514" s="129"/>
      <c r="E514" s="129"/>
      <c r="F514" s="129"/>
      <c r="G514" s="129"/>
      <c r="H514" s="305" t="s">
        <v>311</v>
      </c>
      <c r="I514" s="129"/>
      <c r="J514" s="353">
        <v>0</v>
      </c>
    </row>
    <row r="515" spans="1:13" ht="15.75" thickBot="1">
      <c r="A515" s="404"/>
      <c r="B515" s="379" t="s">
        <v>312</v>
      </c>
      <c r="C515" s="129"/>
      <c r="D515" s="306" t="s">
        <v>295</v>
      </c>
      <c r="E515" s="306" t="s">
        <v>160</v>
      </c>
      <c r="F515" s="129"/>
      <c r="G515" s="306" t="s">
        <v>313</v>
      </c>
      <c r="H515" s="432" t="s">
        <v>314</v>
      </c>
      <c r="I515" s="432"/>
      <c r="J515" s="433"/>
    </row>
    <row r="516" spans="1:13">
      <c r="A516" s="404"/>
      <c r="B516" s="338" t="s">
        <v>165</v>
      </c>
      <c r="C516" s="374" t="s">
        <v>166</v>
      </c>
      <c r="D516" s="340">
        <v>2.7009999999999999E-2</v>
      </c>
      <c r="E516" s="354" t="s">
        <v>91</v>
      </c>
      <c r="F516" s="367"/>
      <c r="G516" s="375">
        <v>50</v>
      </c>
      <c r="H516" s="367"/>
      <c r="I516" s="367"/>
      <c r="J516" s="376">
        <f>D516*G516</f>
        <v>1.3505</v>
      </c>
      <c r="M516" s="130"/>
    </row>
    <row r="517" spans="1:13">
      <c r="A517" s="404"/>
      <c r="B517" s="338" t="s">
        <v>162</v>
      </c>
      <c r="C517" s="374" t="s">
        <v>163</v>
      </c>
      <c r="D517" s="340">
        <v>9.0029999999999999E-2</v>
      </c>
      <c r="E517" s="354" t="s">
        <v>91</v>
      </c>
      <c r="F517" s="367"/>
      <c r="G517" s="375">
        <v>134.9</v>
      </c>
      <c r="H517" s="367"/>
      <c r="I517" s="367"/>
      <c r="J517" s="376">
        <f t="shared" ref="J517:J523" si="32">D517*G517</f>
        <v>12.145047</v>
      </c>
      <c r="M517" s="130"/>
    </row>
    <row r="518" spans="1:13">
      <c r="A518" s="404"/>
      <c r="B518" s="338" t="s">
        <v>174</v>
      </c>
      <c r="C518" s="374" t="s">
        <v>175</v>
      </c>
      <c r="D518" s="340">
        <v>3.2149999999999998E-2</v>
      </c>
      <c r="E518" s="354" t="s">
        <v>91</v>
      </c>
      <c r="F518" s="367"/>
      <c r="G518" s="375">
        <v>127.8</v>
      </c>
      <c r="H518" s="367"/>
      <c r="I518" s="367"/>
      <c r="J518" s="376">
        <f t="shared" si="32"/>
        <v>4.1087699999999998</v>
      </c>
      <c r="M518" s="130"/>
    </row>
    <row r="519" spans="1:13">
      <c r="A519" s="404"/>
      <c r="B519" s="338" t="s">
        <v>178</v>
      </c>
      <c r="C519" s="374" t="s">
        <v>179</v>
      </c>
      <c r="D519" s="340">
        <v>14.4636</v>
      </c>
      <c r="E519" s="354" t="s">
        <v>161</v>
      </c>
      <c r="F519" s="367"/>
      <c r="G519" s="375">
        <v>0.60840000000000005</v>
      </c>
      <c r="H519" s="367"/>
      <c r="I519" s="367"/>
      <c r="J519" s="376">
        <f t="shared" si="32"/>
        <v>8.7996542400000006</v>
      </c>
      <c r="M519" s="130"/>
    </row>
    <row r="520" spans="1:13">
      <c r="A520" s="404"/>
      <c r="B520" s="338" t="s">
        <v>200</v>
      </c>
      <c r="C520" s="374" t="s">
        <v>201</v>
      </c>
      <c r="D520" s="340">
        <v>5.5449999999999999E-2</v>
      </c>
      <c r="E520" s="354" t="s">
        <v>172</v>
      </c>
      <c r="F520" s="367"/>
      <c r="G520" s="375">
        <v>0</v>
      </c>
      <c r="H520" s="435" t="s">
        <v>348</v>
      </c>
      <c r="I520" s="435"/>
      <c r="J520" s="376">
        <f t="shared" si="32"/>
        <v>0</v>
      </c>
      <c r="M520" s="130"/>
    </row>
    <row r="521" spans="1:13">
      <c r="A521" s="404"/>
      <c r="B521" s="338" t="s">
        <v>198</v>
      </c>
      <c r="C521" s="374" t="s">
        <v>199</v>
      </c>
      <c r="D521" s="340">
        <v>8</v>
      </c>
      <c r="E521" s="354" t="s">
        <v>164</v>
      </c>
      <c r="F521" s="367"/>
      <c r="G521" s="375">
        <v>5.7485999999999997</v>
      </c>
      <c r="H521" s="367"/>
      <c r="I521" s="367"/>
      <c r="J521" s="376">
        <f t="shared" si="32"/>
        <v>45.988799999999998</v>
      </c>
      <c r="M521" s="130"/>
    </row>
    <row r="522" spans="1:13">
      <c r="A522" s="404"/>
      <c r="B522" s="338" t="s">
        <v>188</v>
      </c>
      <c r="C522" s="374" t="s">
        <v>189</v>
      </c>
      <c r="D522" s="340">
        <v>0.1479</v>
      </c>
      <c r="E522" s="354" t="s">
        <v>91</v>
      </c>
      <c r="F522" s="367"/>
      <c r="G522" s="375">
        <v>116</v>
      </c>
      <c r="H522" s="367"/>
      <c r="I522" s="367"/>
      <c r="J522" s="376">
        <f t="shared" si="32"/>
        <v>17.156400000000001</v>
      </c>
      <c r="M522" s="130"/>
    </row>
    <row r="523" spans="1:13">
      <c r="A523" s="404"/>
      <c r="B523" s="338" t="s">
        <v>190</v>
      </c>
      <c r="C523" s="374" t="s">
        <v>191</v>
      </c>
      <c r="D523" s="340">
        <v>0.33631</v>
      </c>
      <c r="E523" s="354" t="s">
        <v>91</v>
      </c>
      <c r="F523" s="367"/>
      <c r="G523" s="375">
        <v>120</v>
      </c>
      <c r="H523" s="367"/>
      <c r="I523" s="367"/>
      <c r="J523" s="376">
        <f t="shared" si="32"/>
        <v>40.357199999999999</v>
      </c>
      <c r="M523" s="130"/>
    </row>
    <row r="524" spans="1:13" ht="15.75" thickBot="1">
      <c r="A524" s="404"/>
      <c r="B524" s="377"/>
      <c r="C524" s="129"/>
      <c r="D524" s="432" t="s">
        <v>315</v>
      </c>
      <c r="E524" s="432"/>
      <c r="F524" s="432"/>
      <c r="G524" s="432"/>
      <c r="H524" s="432"/>
      <c r="I524" s="129"/>
      <c r="J524" s="378">
        <f>SUM(J516:J523)</f>
        <v>129.90637124</v>
      </c>
    </row>
    <row r="525" spans="1:13" ht="15.75" thickBot="1">
      <c r="A525" s="404"/>
      <c r="B525" s="379" t="s">
        <v>316</v>
      </c>
      <c r="C525" s="129"/>
      <c r="D525" s="306" t="s">
        <v>295</v>
      </c>
      <c r="E525" s="306" t="s">
        <v>160</v>
      </c>
      <c r="F525" s="129"/>
      <c r="G525" s="306" t="s">
        <v>314</v>
      </c>
      <c r="H525" s="432" t="s">
        <v>314</v>
      </c>
      <c r="I525" s="432"/>
      <c r="J525" s="433"/>
    </row>
    <row r="526" spans="1:13">
      <c r="A526" s="404"/>
      <c r="B526" s="338" t="s">
        <v>139</v>
      </c>
      <c r="C526" s="374" t="s">
        <v>139</v>
      </c>
      <c r="D526" s="340">
        <v>0</v>
      </c>
      <c r="E526" s="354" t="s">
        <v>139</v>
      </c>
      <c r="F526" s="367"/>
      <c r="G526" s="375">
        <v>0</v>
      </c>
      <c r="H526" s="367"/>
      <c r="I526" s="367"/>
      <c r="J526" s="376">
        <f>D526*G526</f>
        <v>0</v>
      </c>
    </row>
    <row r="527" spans="1:13" ht="15.75" thickBot="1">
      <c r="A527" s="404"/>
      <c r="B527" s="377"/>
      <c r="C527" s="129"/>
      <c r="D527" s="432" t="s">
        <v>317</v>
      </c>
      <c r="E527" s="432"/>
      <c r="F527" s="432"/>
      <c r="G527" s="432"/>
      <c r="H527" s="432"/>
      <c r="I527" s="129"/>
      <c r="J527" s="378">
        <f>SUM(J526:J526)</f>
        <v>0</v>
      </c>
    </row>
    <row r="528" spans="1:13" ht="15.75" thickBot="1">
      <c r="A528" s="404"/>
      <c r="B528" s="377"/>
      <c r="C528" s="129"/>
      <c r="D528" s="129"/>
      <c r="E528" s="129"/>
      <c r="F528" s="129"/>
      <c r="G528" s="129"/>
      <c r="H528" s="305" t="s">
        <v>318</v>
      </c>
      <c r="I528" s="129"/>
      <c r="J528" s="353">
        <f>J512+J524+J527+J513+J514</f>
        <v>161.0114938906024</v>
      </c>
    </row>
    <row r="529" spans="1:10" ht="15.75" thickBot="1">
      <c r="A529" s="404"/>
      <c r="B529" s="379" t="s">
        <v>319</v>
      </c>
      <c r="C529" s="129"/>
      <c r="D529" s="306" t="s">
        <v>159</v>
      </c>
      <c r="E529" s="306" t="s">
        <v>295</v>
      </c>
      <c r="F529" s="306" t="s">
        <v>160</v>
      </c>
      <c r="G529" s="129"/>
      <c r="H529" s="306" t="s">
        <v>314</v>
      </c>
      <c r="I529" s="432" t="s">
        <v>314</v>
      </c>
      <c r="J529" s="433"/>
    </row>
    <row r="530" spans="1:10">
      <c r="A530" s="404"/>
      <c r="B530" s="338" t="s">
        <v>165</v>
      </c>
      <c r="C530" s="374" t="s">
        <v>166</v>
      </c>
      <c r="D530" s="354">
        <v>5914647</v>
      </c>
      <c r="E530" s="340">
        <v>4.052E-2</v>
      </c>
      <c r="F530" s="354" t="s">
        <v>172</v>
      </c>
      <c r="G530" s="367"/>
      <c r="H530" s="375">
        <v>1.85</v>
      </c>
      <c r="I530" s="367"/>
      <c r="J530" s="376">
        <f t="shared" ref="J530:J533" si="33">ROUNDDOWN(E530*H530,4)</f>
        <v>7.4899999999999994E-2</v>
      </c>
    </row>
    <row r="531" spans="1:10">
      <c r="A531" s="404"/>
      <c r="B531" s="338" t="s">
        <v>162</v>
      </c>
      <c r="C531" s="374" t="s">
        <v>163</v>
      </c>
      <c r="D531" s="354">
        <v>5914647</v>
      </c>
      <c r="E531" s="340">
        <v>0.13505</v>
      </c>
      <c r="F531" s="354" t="s">
        <v>172</v>
      </c>
      <c r="G531" s="367"/>
      <c r="H531" s="375">
        <v>1.85</v>
      </c>
      <c r="I531" s="367"/>
      <c r="J531" s="376">
        <f t="shared" si="33"/>
        <v>0.24979999999999999</v>
      </c>
    </row>
    <row r="532" spans="1:10">
      <c r="A532" s="404"/>
      <c r="B532" s="338" t="s">
        <v>174</v>
      </c>
      <c r="C532" s="374" t="s">
        <v>175</v>
      </c>
      <c r="D532" s="354">
        <v>5914647</v>
      </c>
      <c r="E532" s="340">
        <v>4.8230000000000002E-2</v>
      </c>
      <c r="F532" s="354" t="s">
        <v>172</v>
      </c>
      <c r="G532" s="367"/>
      <c r="H532" s="375">
        <v>1.85</v>
      </c>
      <c r="I532" s="367"/>
      <c r="J532" s="376">
        <f t="shared" si="33"/>
        <v>8.9200000000000002E-2</v>
      </c>
    </row>
    <row r="533" spans="1:10">
      <c r="A533" s="404"/>
      <c r="B533" s="338" t="s">
        <v>178</v>
      </c>
      <c r="C533" s="374" t="s">
        <v>179</v>
      </c>
      <c r="D533" s="354">
        <v>5914363</v>
      </c>
      <c r="E533" s="340">
        <v>1.4460000000000001E-2</v>
      </c>
      <c r="F533" s="354" t="s">
        <v>172</v>
      </c>
      <c r="G533" s="367"/>
      <c r="H533" s="375">
        <v>19.3</v>
      </c>
      <c r="I533" s="367"/>
      <c r="J533" s="376">
        <f t="shared" si="33"/>
        <v>0.27900000000000003</v>
      </c>
    </row>
    <row r="534" spans="1:10">
      <c r="A534" s="404"/>
      <c r="B534" s="338" t="s">
        <v>188</v>
      </c>
      <c r="C534" s="374" t="s">
        <v>189</v>
      </c>
      <c r="D534" s="354">
        <v>5914647</v>
      </c>
      <c r="E534" s="340">
        <v>0.22184999999999999</v>
      </c>
      <c r="F534" s="354" t="s">
        <v>172</v>
      </c>
      <c r="G534" s="367"/>
      <c r="H534" s="375">
        <v>1.85</v>
      </c>
      <c r="I534" s="367"/>
      <c r="J534" s="376">
        <f t="shared" ref="J534" si="34">ROUNDDOWN(E534*H534,4)</f>
        <v>0.41039999999999999</v>
      </c>
    </row>
    <row r="535" spans="1:10">
      <c r="A535" s="404"/>
      <c r="B535" s="338" t="s">
        <v>190</v>
      </c>
      <c r="C535" s="374" t="s">
        <v>191</v>
      </c>
      <c r="D535" s="354">
        <v>5914647</v>
      </c>
      <c r="E535" s="340">
        <v>0.50446999999999997</v>
      </c>
      <c r="F535" s="354" t="s">
        <v>172</v>
      </c>
      <c r="G535" s="367"/>
      <c r="H535" s="375">
        <v>1.85</v>
      </c>
      <c r="I535" s="367"/>
      <c r="J535" s="376">
        <f t="shared" ref="J535" si="35">ROUNDDOWN(E535*H535,4)</f>
        <v>0.93320000000000003</v>
      </c>
    </row>
    <row r="536" spans="1:10" ht="15.75" thickBot="1">
      <c r="A536" s="404"/>
      <c r="B536" s="377"/>
      <c r="C536" s="129"/>
      <c r="D536" s="432" t="s">
        <v>320</v>
      </c>
      <c r="E536" s="432"/>
      <c r="F536" s="432"/>
      <c r="G536" s="432"/>
      <c r="H536" s="432"/>
      <c r="I536" s="129"/>
      <c r="J536" s="353">
        <f>SUM(J530:J535)</f>
        <v>2.0365000000000002</v>
      </c>
    </row>
    <row r="537" spans="1:10" ht="15.75" thickBot="1">
      <c r="A537" s="404"/>
      <c r="B537" s="438" t="s">
        <v>321</v>
      </c>
      <c r="C537" s="439"/>
      <c r="D537" s="436" t="s">
        <v>295</v>
      </c>
      <c r="E537" s="436" t="s">
        <v>160</v>
      </c>
      <c r="F537" s="436" t="s">
        <v>42</v>
      </c>
      <c r="G537" s="436"/>
      <c r="H537" s="436"/>
      <c r="I537" s="367"/>
      <c r="J537" s="433" t="s">
        <v>314</v>
      </c>
    </row>
    <row r="538" spans="1:10" ht="15.75" thickBot="1">
      <c r="A538" s="404"/>
      <c r="B538" s="438"/>
      <c r="C538" s="439"/>
      <c r="D538" s="436"/>
      <c r="E538" s="436"/>
      <c r="F538" s="306" t="s">
        <v>322</v>
      </c>
      <c r="G538" s="306" t="s">
        <v>323</v>
      </c>
      <c r="H538" s="306" t="s">
        <v>324</v>
      </c>
      <c r="I538" s="129"/>
      <c r="J538" s="433"/>
    </row>
    <row r="539" spans="1:10">
      <c r="A539" s="404"/>
      <c r="B539" s="338" t="s">
        <v>165</v>
      </c>
      <c r="C539" s="374" t="s">
        <v>166</v>
      </c>
      <c r="D539" s="340">
        <v>4.052E-2</v>
      </c>
      <c r="E539" s="354" t="s">
        <v>286</v>
      </c>
      <c r="F539" s="354"/>
      <c r="G539" s="354"/>
      <c r="H539" s="354"/>
      <c r="I539" s="367"/>
      <c r="J539" s="368"/>
    </row>
    <row r="540" spans="1:10">
      <c r="A540" s="404"/>
      <c r="B540" s="338" t="s">
        <v>162</v>
      </c>
      <c r="C540" s="374" t="s">
        <v>163</v>
      </c>
      <c r="D540" s="340">
        <v>0.13505</v>
      </c>
      <c r="E540" s="354" t="s">
        <v>286</v>
      </c>
      <c r="F540" s="354"/>
      <c r="G540" s="354"/>
      <c r="H540" s="354"/>
      <c r="I540" s="367"/>
      <c r="J540" s="368"/>
    </row>
    <row r="541" spans="1:10">
      <c r="A541" s="404"/>
      <c r="B541" s="338" t="s">
        <v>174</v>
      </c>
      <c r="C541" s="374" t="s">
        <v>175</v>
      </c>
      <c r="D541" s="340">
        <v>4.8230000000000002E-2</v>
      </c>
      <c r="E541" s="354" t="s">
        <v>286</v>
      </c>
      <c r="F541" s="354"/>
      <c r="G541" s="354"/>
      <c r="H541" s="354"/>
      <c r="I541" s="367"/>
      <c r="J541" s="368"/>
    </row>
    <row r="542" spans="1:10">
      <c r="A542" s="404"/>
      <c r="B542" s="338" t="s">
        <v>178</v>
      </c>
      <c r="C542" s="374" t="s">
        <v>179</v>
      </c>
      <c r="D542" s="340">
        <v>1.4460000000000001E-2</v>
      </c>
      <c r="E542" s="354" t="s">
        <v>286</v>
      </c>
      <c r="F542" s="354"/>
      <c r="G542" s="354"/>
      <c r="H542" s="354"/>
      <c r="I542" s="367"/>
      <c r="J542" s="368"/>
    </row>
    <row r="543" spans="1:10">
      <c r="A543" s="404"/>
      <c r="B543" s="338" t="s">
        <v>188</v>
      </c>
      <c r="C543" s="374" t="s">
        <v>189</v>
      </c>
      <c r="D543" s="340">
        <v>0.22184999999999999</v>
      </c>
      <c r="E543" s="354" t="s">
        <v>286</v>
      </c>
      <c r="F543" s="354"/>
      <c r="G543" s="354"/>
      <c r="H543" s="354"/>
      <c r="I543" s="367"/>
      <c r="J543" s="368"/>
    </row>
    <row r="544" spans="1:10">
      <c r="A544" s="404"/>
      <c r="B544" s="338" t="s">
        <v>190</v>
      </c>
      <c r="C544" s="374" t="s">
        <v>191</v>
      </c>
      <c r="D544" s="340">
        <v>0.50446999999999997</v>
      </c>
      <c r="E544" s="354" t="s">
        <v>286</v>
      </c>
      <c r="F544" s="354"/>
      <c r="G544" s="354"/>
      <c r="H544" s="354"/>
      <c r="I544" s="367"/>
      <c r="J544" s="368"/>
    </row>
    <row r="545" spans="1:13">
      <c r="A545" s="404"/>
      <c r="B545" s="380"/>
      <c r="C545" s="367"/>
      <c r="D545" s="434" t="s">
        <v>328</v>
      </c>
      <c r="E545" s="434"/>
      <c r="F545" s="434"/>
      <c r="G545" s="434"/>
      <c r="H545" s="434"/>
      <c r="I545" s="367"/>
      <c r="J545" s="368"/>
    </row>
    <row r="546" spans="1:13" ht="15.75" thickBot="1">
      <c r="A546" s="404"/>
      <c r="B546" s="383"/>
      <c r="C546" s="128"/>
      <c r="D546" s="128"/>
      <c r="E546" s="128"/>
      <c r="F546" s="437" t="s">
        <v>329</v>
      </c>
      <c r="G546" s="437"/>
      <c r="H546" s="437"/>
      <c r="I546" s="128"/>
      <c r="J546" s="384">
        <f>J528+J536</f>
        <v>163.04799389060238</v>
      </c>
    </row>
    <row r="547" spans="1:13" ht="15.75" thickTop="1">
      <c r="A547" s="404"/>
      <c r="B547" s="357" t="s">
        <v>330</v>
      </c>
      <c r="C547" s="331"/>
      <c r="D547" s="331"/>
      <c r="E547" s="331"/>
      <c r="F547" s="331"/>
      <c r="G547" s="331"/>
      <c r="H547" s="331"/>
      <c r="I547" s="331"/>
      <c r="J547" s="287"/>
    </row>
    <row r="548" spans="1:13">
      <c r="B548" s="286"/>
      <c r="C548" s="331"/>
      <c r="D548" s="331"/>
      <c r="E548" s="331"/>
      <c r="F548" s="331"/>
      <c r="G548" s="331"/>
      <c r="H548" s="331"/>
      <c r="I548" s="331"/>
      <c r="J548" s="287"/>
    </row>
    <row r="549" spans="1:13" ht="23.25" thickBot="1">
      <c r="A549" s="404">
        <v>15</v>
      </c>
      <c r="B549" s="358" t="s">
        <v>332</v>
      </c>
      <c r="C549" s="128"/>
      <c r="D549" s="128"/>
      <c r="E549" s="128"/>
      <c r="F549" s="128"/>
      <c r="G549" s="128"/>
      <c r="H549" s="128"/>
      <c r="I549" s="128"/>
      <c r="J549" s="359"/>
      <c r="K549" s="253">
        <f>J585</f>
        <v>0.68</v>
      </c>
      <c r="L549" s="131"/>
      <c r="M549" s="131"/>
    </row>
    <row r="550" spans="1:13" ht="21.75" customHeight="1" thickTop="1">
      <c r="A550" s="404"/>
      <c r="B550" s="330" t="s">
        <v>331</v>
      </c>
      <c r="C550" s="412" t="s">
        <v>488</v>
      </c>
      <c r="D550" s="412"/>
      <c r="E550" s="412"/>
      <c r="F550" s="412"/>
      <c r="G550" s="412"/>
      <c r="H550" s="412"/>
      <c r="I550" s="412"/>
      <c r="J550" s="413"/>
      <c r="L550" s="132"/>
      <c r="M550" s="132"/>
    </row>
    <row r="551" spans="1:13" ht="15.75">
      <c r="A551" s="404"/>
      <c r="B551" s="414" t="s">
        <v>291</v>
      </c>
      <c r="C551" s="415"/>
      <c r="D551" s="415"/>
      <c r="E551" s="415" t="s">
        <v>140</v>
      </c>
      <c r="F551" s="415"/>
      <c r="G551" s="331"/>
      <c r="H551" s="331"/>
      <c r="I551" s="331"/>
      <c r="J551" s="287"/>
      <c r="L551" s="126"/>
      <c r="M551" s="126"/>
    </row>
    <row r="552" spans="1:13" ht="15.75">
      <c r="A552" s="404"/>
      <c r="B552" s="414"/>
      <c r="C552" s="415"/>
      <c r="D552" s="415"/>
      <c r="E552" s="416" t="s">
        <v>502</v>
      </c>
      <c r="F552" s="416"/>
      <c r="G552" s="331"/>
      <c r="H552" s="332" t="s">
        <v>292</v>
      </c>
      <c r="I552" s="333">
        <v>470.61</v>
      </c>
      <c r="J552" s="334" t="str">
        <f>VLOOKUP(A549,ORÇAMENTO!$A$10:$L$46,7,1)</f>
        <v>TXKM</v>
      </c>
    </row>
    <row r="553" spans="1:13" ht="36" customHeight="1" thickBot="1">
      <c r="A553" s="404"/>
      <c r="B553" s="335">
        <v>5915321</v>
      </c>
      <c r="C553" s="417" t="s">
        <v>379</v>
      </c>
      <c r="D553" s="417"/>
      <c r="E553" s="417"/>
      <c r="F553" s="417"/>
      <c r="G553" s="417"/>
      <c r="H553" s="417"/>
      <c r="I553" s="418" t="s">
        <v>293</v>
      </c>
      <c r="J553" s="419"/>
    </row>
    <row r="554" spans="1:13" ht="15.75" thickBot="1">
      <c r="A554" s="404"/>
      <c r="B554" s="406" t="s">
        <v>294</v>
      </c>
      <c r="C554" s="407"/>
      <c r="D554" s="408" t="s">
        <v>295</v>
      </c>
      <c r="E554" s="408" t="s">
        <v>296</v>
      </c>
      <c r="F554" s="408"/>
      <c r="G554" s="408" t="s">
        <v>297</v>
      </c>
      <c r="H554" s="408"/>
      <c r="I554" s="331"/>
      <c r="J554" s="336" t="s">
        <v>298</v>
      </c>
    </row>
    <row r="555" spans="1:13" ht="15.75" thickBot="1">
      <c r="A555" s="404"/>
      <c r="B555" s="406"/>
      <c r="C555" s="407"/>
      <c r="D555" s="408"/>
      <c r="E555" s="304" t="s">
        <v>299</v>
      </c>
      <c r="F555" s="304" t="s">
        <v>300</v>
      </c>
      <c r="G555" s="304" t="s">
        <v>301</v>
      </c>
      <c r="H555" s="304" t="s">
        <v>302</v>
      </c>
      <c r="I555" s="125"/>
      <c r="J555" s="337" t="s">
        <v>303</v>
      </c>
    </row>
    <row r="556" spans="1:13">
      <c r="A556" s="404"/>
      <c r="B556" s="338" t="s">
        <v>276</v>
      </c>
      <c r="C556" s="339" t="s">
        <v>464</v>
      </c>
      <c r="D556" s="340">
        <v>1</v>
      </c>
      <c r="E556" s="341">
        <v>1</v>
      </c>
      <c r="F556" s="341">
        <v>0</v>
      </c>
      <c r="G556" s="342">
        <v>322.73129999999998</v>
      </c>
      <c r="H556" s="342">
        <v>98.5</v>
      </c>
      <c r="I556" s="331"/>
      <c r="J556" s="343">
        <f>D556*(E556*G556+F556*H556)</f>
        <v>322.73129999999998</v>
      </c>
    </row>
    <row r="557" spans="1:13">
      <c r="A557" s="404"/>
      <c r="B557" s="338" t="s">
        <v>139</v>
      </c>
      <c r="C557" s="339" t="s">
        <v>139</v>
      </c>
      <c r="D557" s="340"/>
      <c r="E557" s="341"/>
      <c r="F557" s="341"/>
      <c r="G557" s="342">
        <v>0</v>
      </c>
      <c r="H557" s="342">
        <v>0</v>
      </c>
      <c r="I557" s="331"/>
      <c r="J557" s="343">
        <f>D557*(E557*G557+F557*H557)</f>
        <v>0</v>
      </c>
    </row>
    <row r="558" spans="1:13" ht="15.75" thickBot="1">
      <c r="A558" s="404"/>
      <c r="B558" s="344"/>
      <c r="C558" s="125"/>
      <c r="D558" s="125"/>
      <c r="E558" s="125"/>
      <c r="F558" s="125"/>
      <c r="G558" s="125"/>
      <c r="H558" s="303" t="s">
        <v>304</v>
      </c>
      <c r="I558" s="125"/>
      <c r="J558" s="345">
        <f>SUM(J556:J557)</f>
        <v>322.73129999999998</v>
      </c>
    </row>
    <row r="559" spans="1:13" ht="15.75" thickBot="1">
      <c r="A559" s="404"/>
      <c r="B559" s="346" t="s">
        <v>305</v>
      </c>
      <c r="C559" s="125"/>
      <c r="D559" s="304" t="s">
        <v>295</v>
      </c>
      <c r="E559" s="304" t="s">
        <v>160</v>
      </c>
      <c r="F559" s="125"/>
      <c r="G559" s="304" t="s">
        <v>297</v>
      </c>
      <c r="H559" s="405" t="s">
        <v>306</v>
      </c>
      <c r="I559" s="405"/>
      <c r="J559" s="409"/>
    </row>
    <row r="560" spans="1:13">
      <c r="A560" s="404"/>
      <c r="B560" s="338" t="s">
        <v>139</v>
      </c>
      <c r="C560" s="339" t="s">
        <v>139</v>
      </c>
      <c r="D560" s="340"/>
      <c r="E560" s="347" t="s">
        <v>139</v>
      </c>
      <c r="F560" s="331"/>
      <c r="G560" s="342">
        <v>0</v>
      </c>
      <c r="H560" s="331"/>
      <c r="I560" s="331"/>
      <c r="J560" s="343">
        <f>D560*G560</f>
        <v>0</v>
      </c>
    </row>
    <row r="561" spans="1:10">
      <c r="A561" s="404"/>
      <c r="B561" s="338" t="s">
        <v>139</v>
      </c>
      <c r="C561" s="339" t="s">
        <v>139</v>
      </c>
      <c r="D561" s="340"/>
      <c r="E561" s="347" t="s">
        <v>139</v>
      </c>
      <c r="F561" s="331"/>
      <c r="G561" s="342">
        <v>0</v>
      </c>
      <c r="H561" s="331"/>
      <c r="I561" s="331"/>
      <c r="J561" s="343">
        <f>D561*G561</f>
        <v>0</v>
      </c>
    </row>
    <row r="562" spans="1:10">
      <c r="A562" s="404"/>
      <c r="B562" s="286"/>
      <c r="C562" s="331"/>
      <c r="D562" s="410" t="s">
        <v>307</v>
      </c>
      <c r="E562" s="410"/>
      <c r="F562" s="410"/>
      <c r="G562" s="410"/>
      <c r="H562" s="410"/>
      <c r="I562" s="331"/>
      <c r="J562" s="343">
        <f>SUM(J560:J561)</f>
        <v>0</v>
      </c>
    </row>
    <row r="563" spans="1:10" ht="15.75" thickBot="1">
      <c r="A563" s="404"/>
      <c r="B563" s="344"/>
      <c r="C563" s="125"/>
      <c r="D563" s="405" t="s">
        <v>308</v>
      </c>
      <c r="E563" s="405"/>
      <c r="F563" s="405"/>
      <c r="G563" s="405"/>
      <c r="H563" s="405"/>
      <c r="I563" s="125"/>
      <c r="J563" s="349">
        <f>J558+J562</f>
        <v>322.73129999999998</v>
      </c>
    </row>
    <row r="564" spans="1:10">
      <c r="A564" s="404"/>
      <c r="B564" s="286"/>
      <c r="C564" s="331"/>
      <c r="D564" s="410" t="s">
        <v>309</v>
      </c>
      <c r="E564" s="410"/>
      <c r="F564" s="410"/>
      <c r="G564" s="410"/>
      <c r="H564" s="410"/>
      <c r="I564" s="331"/>
      <c r="J564" s="350">
        <f>J563/I552</f>
        <v>0.68577229553133157</v>
      </c>
    </row>
    <row r="565" spans="1:10">
      <c r="A565" s="404"/>
      <c r="B565" s="286"/>
      <c r="C565" s="331"/>
      <c r="D565" s="331"/>
      <c r="E565" s="331"/>
      <c r="F565" s="331"/>
      <c r="G565" s="331"/>
      <c r="H565" s="351" t="s">
        <v>310</v>
      </c>
      <c r="I565" s="331"/>
      <c r="J565" s="352">
        <v>0</v>
      </c>
    </row>
    <row r="566" spans="1:10" ht="15.75" thickBot="1">
      <c r="A566" s="404"/>
      <c r="B566" s="344"/>
      <c r="C566" s="125"/>
      <c r="D566" s="125"/>
      <c r="E566" s="125"/>
      <c r="F566" s="125"/>
      <c r="G566" s="125"/>
      <c r="H566" s="303" t="s">
        <v>311</v>
      </c>
      <c r="I566" s="125"/>
      <c r="J566" s="353">
        <v>0</v>
      </c>
    </row>
    <row r="567" spans="1:10" ht="15.75" thickBot="1">
      <c r="A567" s="404"/>
      <c r="B567" s="346" t="s">
        <v>312</v>
      </c>
      <c r="C567" s="125"/>
      <c r="D567" s="304" t="s">
        <v>295</v>
      </c>
      <c r="E567" s="304" t="s">
        <v>160</v>
      </c>
      <c r="F567" s="125"/>
      <c r="G567" s="304" t="s">
        <v>313</v>
      </c>
      <c r="H567" s="405" t="s">
        <v>314</v>
      </c>
      <c r="I567" s="405"/>
      <c r="J567" s="409"/>
    </row>
    <row r="568" spans="1:10">
      <c r="A568" s="404"/>
      <c r="B568" s="338" t="s">
        <v>139</v>
      </c>
      <c r="C568" s="339" t="s">
        <v>139</v>
      </c>
      <c r="D568" s="340">
        <v>0</v>
      </c>
      <c r="E568" s="347" t="s">
        <v>139</v>
      </c>
      <c r="F568" s="331"/>
      <c r="G568" s="342">
        <v>0</v>
      </c>
      <c r="H568" s="331"/>
      <c r="I568" s="331"/>
      <c r="J568" s="343">
        <f>D568*G568</f>
        <v>0</v>
      </c>
    </row>
    <row r="569" spans="1:10">
      <c r="A569" s="404"/>
      <c r="B569" s="338" t="s">
        <v>139</v>
      </c>
      <c r="C569" s="339" t="s">
        <v>139</v>
      </c>
      <c r="D569" s="340">
        <v>0</v>
      </c>
      <c r="E569" s="347" t="s">
        <v>139</v>
      </c>
      <c r="F569" s="331"/>
      <c r="G569" s="342">
        <v>0</v>
      </c>
      <c r="H569" s="331"/>
      <c r="I569" s="331"/>
      <c r="J569" s="343">
        <f t="shared" ref="J569" si="36">D569*G569</f>
        <v>0</v>
      </c>
    </row>
    <row r="570" spans="1:10" ht="15.75" thickBot="1">
      <c r="A570" s="404"/>
      <c r="B570" s="344"/>
      <c r="C570" s="125"/>
      <c r="D570" s="405" t="s">
        <v>315</v>
      </c>
      <c r="E570" s="405"/>
      <c r="F570" s="405"/>
      <c r="G570" s="405"/>
      <c r="H570" s="405"/>
      <c r="I570" s="125"/>
      <c r="J570" s="345">
        <f>SUM(J568:J569)</f>
        <v>0</v>
      </c>
    </row>
    <row r="571" spans="1:10" ht="15.75" thickBot="1">
      <c r="A571" s="404"/>
      <c r="B571" s="346" t="s">
        <v>316</v>
      </c>
      <c r="C571" s="125"/>
      <c r="D571" s="304" t="s">
        <v>295</v>
      </c>
      <c r="E571" s="304" t="s">
        <v>160</v>
      </c>
      <c r="F571" s="125"/>
      <c r="G571" s="304" t="s">
        <v>314</v>
      </c>
      <c r="H571" s="405" t="s">
        <v>314</v>
      </c>
      <c r="I571" s="405"/>
      <c r="J571" s="409"/>
    </row>
    <row r="572" spans="1:10">
      <c r="A572" s="404"/>
      <c r="B572" s="338" t="s">
        <v>139</v>
      </c>
      <c r="C572" s="339" t="s">
        <v>139</v>
      </c>
      <c r="D572" s="340">
        <v>0</v>
      </c>
      <c r="E572" s="347" t="s">
        <v>139</v>
      </c>
      <c r="F572" s="331"/>
      <c r="G572" s="342">
        <v>0</v>
      </c>
      <c r="H572" s="331"/>
      <c r="I572" s="331"/>
      <c r="J572" s="343">
        <f>D572*G572</f>
        <v>0</v>
      </c>
    </row>
    <row r="573" spans="1:10">
      <c r="A573" s="404"/>
      <c r="B573" s="338" t="s">
        <v>139</v>
      </c>
      <c r="C573" s="339" t="s">
        <v>139</v>
      </c>
      <c r="D573" s="340">
        <v>0</v>
      </c>
      <c r="E573" s="347" t="s">
        <v>139</v>
      </c>
      <c r="F573" s="331"/>
      <c r="G573" s="342">
        <v>0</v>
      </c>
      <c r="H573" s="331"/>
      <c r="I573" s="331"/>
      <c r="J573" s="343">
        <f>D573*G573</f>
        <v>0</v>
      </c>
    </row>
    <row r="574" spans="1:10" ht="15.75" thickBot="1">
      <c r="A574" s="404"/>
      <c r="B574" s="344"/>
      <c r="C574" s="125"/>
      <c r="D574" s="405" t="s">
        <v>317</v>
      </c>
      <c r="E574" s="405"/>
      <c r="F574" s="405"/>
      <c r="G574" s="405"/>
      <c r="H574" s="405"/>
      <c r="I574" s="125"/>
      <c r="J574" s="345">
        <f>SUM(J572:J573)</f>
        <v>0</v>
      </c>
    </row>
    <row r="575" spans="1:10" ht="15.75" thickBot="1">
      <c r="A575" s="404"/>
      <c r="B575" s="344"/>
      <c r="C575" s="125"/>
      <c r="D575" s="125"/>
      <c r="E575" s="125"/>
      <c r="F575" s="125"/>
      <c r="G575" s="125"/>
      <c r="H575" s="303" t="s">
        <v>318</v>
      </c>
      <c r="I575" s="125"/>
      <c r="J575" s="349">
        <f>J564+J570+J574+J565+J566</f>
        <v>0.68577229553133157</v>
      </c>
    </row>
    <row r="576" spans="1:10" ht="15.75" thickBot="1">
      <c r="A576" s="404"/>
      <c r="B576" s="346" t="s">
        <v>319</v>
      </c>
      <c r="C576" s="125"/>
      <c r="D576" s="304" t="s">
        <v>159</v>
      </c>
      <c r="E576" s="304" t="s">
        <v>295</v>
      </c>
      <c r="F576" s="304" t="s">
        <v>160</v>
      </c>
      <c r="G576" s="125"/>
      <c r="H576" s="304" t="s">
        <v>314</v>
      </c>
      <c r="I576" s="405" t="s">
        <v>314</v>
      </c>
      <c r="J576" s="409"/>
    </row>
    <row r="577" spans="1:13">
      <c r="A577" s="404"/>
      <c r="B577" s="338" t="s">
        <v>139</v>
      </c>
      <c r="C577" s="339" t="s">
        <v>139</v>
      </c>
      <c r="D577" s="354" t="s">
        <v>139</v>
      </c>
      <c r="E577" s="340">
        <v>0</v>
      </c>
      <c r="F577" s="347" t="s">
        <v>172</v>
      </c>
      <c r="G577" s="331"/>
      <c r="H577" s="342">
        <v>0</v>
      </c>
      <c r="I577" s="331"/>
      <c r="J577" s="343">
        <f>ROUNDDOWN(E577*H577,4)</f>
        <v>0</v>
      </c>
    </row>
    <row r="578" spans="1:13">
      <c r="A578" s="404"/>
      <c r="B578" s="338" t="s">
        <v>139</v>
      </c>
      <c r="C578" s="339" t="s">
        <v>139</v>
      </c>
      <c r="D578" s="354" t="s">
        <v>139</v>
      </c>
      <c r="E578" s="340">
        <v>0</v>
      </c>
      <c r="F578" s="347" t="s">
        <v>172</v>
      </c>
      <c r="G578" s="331"/>
      <c r="H578" s="342">
        <v>0</v>
      </c>
      <c r="I578" s="331"/>
      <c r="J578" s="343">
        <f t="shared" ref="J578" si="37">ROUNDDOWN(E578*H578,4)</f>
        <v>0</v>
      </c>
    </row>
    <row r="579" spans="1:13" ht="15.75" thickBot="1">
      <c r="A579" s="404"/>
      <c r="B579" s="344"/>
      <c r="C579" s="125"/>
      <c r="D579" s="405" t="s">
        <v>320</v>
      </c>
      <c r="E579" s="405"/>
      <c r="F579" s="405"/>
      <c r="G579" s="405"/>
      <c r="H579" s="405"/>
      <c r="I579" s="125"/>
      <c r="J579" s="349">
        <f>SUM(J577:J578)</f>
        <v>0</v>
      </c>
    </row>
    <row r="580" spans="1:13" ht="15.75" thickBot="1">
      <c r="A580" s="404"/>
      <c r="B580" s="406" t="s">
        <v>321</v>
      </c>
      <c r="C580" s="407"/>
      <c r="D580" s="408" t="s">
        <v>295</v>
      </c>
      <c r="E580" s="408" t="s">
        <v>160</v>
      </c>
      <c r="F580" s="408" t="s">
        <v>42</v>
      </c>
      <c r="G580" s="408"/>
      <c r="H580" s="408"/>
      <c r="I580" s="331"/>
      <c r="J580" s="409" t="s">
        <v>314</v>
      </c>
    </row>
    <row r="581" spans="1:13" ht="15.75" thickBot="1">
      <c r="A581" s="404"/>
      <c r="B581" s="406"/>
      <c r="C581" s="407"/>
      <c r="D581" s="408"/>
      <c r="E581" s="408"/>
      <c r="F581" s="304" t="s">
        <v>322</v>
      </c>
      <c r="G581" s="304" t="s">
        <v>323</v>
      </c>
      <c r="H581" s="304" t="s">
        <v>324</v>
      </c>
      <c r="I581" s="125"/>
      <c r="J581" s="409"/>
    </row>
    <row r="582" spans="1:13">
      <c r="A582" s="404"/>
      <c r="B582" s="338" t="s">
        <v>139</v>
      </c>
      <c r="C582" s="339" t="s">
        <v>139</v>
      </c>
      <c r="D582" s="340">
        <v>0</v>
      </c>
      <c r="E582" s="347" t="s">
        <v>286</v>
      </c>
      <c r="F582" s="347"/>
      <c r="G582" s="347"/>
      <c r="H582" s="347"/>
      <c r="I582" s="331"/>
      <c r="J582" s="287"/>
    </row>
    <row r="583" spans="1:13">
      <c r="A583" s="404"/>
      <c r="B583" s="338" t="s">
        <v>139</v>
      </c>
      <c r="C583" s="339" t="s">
        <v>139</v>
      </c>
      <c r="D583" s="340">
        <v>0</v>
      </c>
      <c r="E583" s="347" t="s">
        <v>286</v>
      </c>
      <c r="F583" s="347"/>
      <c r="G583" s="347"/>
      <c r="H583" s="347"/>
      <c r="I583" s="331"/>
      <c r="J583" s="287"/>
    </row>
    <row r="584" spans="1:13">
      <c r="A584" s="404"/>
      <c r="B584" s="286"/>
      <c r="C584" s="331"/>
      <c r="D584" s="410" t="s">
        <v>328</v>
      </c>
      <c r="E584" s="410"/>
      <c r="F584" s="410"/>
      <c r="G584" s="410"/>
      <c r="H584" s="410"/>
      <c r="I584" s="331"/>
      <c r="J584" s="287"/>
    </row>
    <row r="585" spans="1:13" ht="15.75" thickBot="1">
      <c r="A585" s="404"/>
      <c r="B585" s="355"/>
      <c r="C585" s="124"/>
      <c r="D585" s="124"/>
      <c r="E585" s="124"/>
      <c r="F585" s="411" t="s">
        <v>329</v>
      </c>
      <c r="G585" s="411"/>
      <c r="H585" s="411"/>
      <c r="I585" s="124"/>
      <c r="J585" s="356">
        <f>TRUNC(J575+J579,2)</f>
        <v>0.68</v>
      </c>
    </row>
    <row r="586" spans="1:13" ht="15.75" thickTop="1">
      <c r="A586" s="404"/>
      <c r="B586" s="357" t="s">
        <v>330</v>
      </c>
      <c r="C586" s="331"/>
      <c r="D586" s="331"/>
      <c r="E586" s="331"/>
      <c r="F586" s="331"/>
      <c r="G586" s="331"/>
      <c r="H586" s="331"/>
      <c r="I586" s="331"/>
      <c r="J586" s="287"/>
    </row>
    <row r="587" spans="1:13">
      <c r="B587" s="286"/>
      <c r="C587" s="331"/>
      <c r="D587" s="331"/>
      <c r="E587" s="331"/>
      <c r="F587" s="331"/>
      <c r="G587" s="331"/>
      <c r="H587" s="331"/>
      <c r="I587" s="331"/>
      <c r="J587" s="287"/>
    </row>
    <row r="588" spans="1:13" ht="23.25" thickBot="1">
      <c r="A588" s="431">
        <v>16</v>
      </c>
      <c r="B588" s="358" t="s">
        <v>332</v>
      </c>
      <c r="C588" s="128"/>
      <c r="D588" s="128"/>
      <c r="E588" s="128"/>
      <c r="F588" s="128"/>
      <c r="G588" s="128"/>
      <c r="H588" s="128"/>
      <c r="I588" s="128"/>
      <c r="J588" s="359"/>
      <c r="K588" s="253">
        <f>J624</f>
        <v>0.74</v>
      </c>
      <c r="L588" s="131"/>
      <c r="M588" s="131"/>
    </row>
    <row r="589" spans="1:13" ht="21.75" customHeight="1" thickTop="1">
      <c r="A589" s="404"/>
      <c r="B589" s="330" t="s">
        <v>331</v>
      </c>
      <c r="C589" s="412" t="s">
        <v>488</v>
      </c>
      <c r="D589" s="412"/>
      <c r="E589" s="412"/>
      <c r="F589" s="412"/>
      <c r="G589" s="412"/>
      <c r="H589" s="412"/>
      <c r="I589" s="412"/>
      <c r="J589" s="413"/>
      <c r="L589" s="132"/>
      <c r="M589" s="132"/>
    </row>
    <row r="590" spans="1:13" ht="15.75">
      <c r="A590" s="404"/>
      <c r="B590" s="414" t="s">
        <v>291</v>
      </c>
      <c r="C590" s="415"/>
      <c r="D590" s="415"/>
      <c r="E590" s="415" t="s">
        <v>140</v>
      </c>
      <c r="F590" s="415"/>
      <c r="G590" s="331"/>
      <c r="H590" s="331"/>
      <c r="I590" s="331"/>
      <c r="J590" s="287"/>
      <c r="L590" s="126"/>
      <c r="M590" s="126"/>
    </row>
    <row r="591" spans="1:13" ht="15.75">
      <c r="A591" s="404"/>
      <c r="B591" s="414"/>
      <c r="C591" s="415"/>
      <c r="D591" s="415"/>
      <c r="E591" s="416" t="s">
        <v>502</v>
      </c>
      <c r="F591" s="416"/>
      <c r="G591" s="331"/>
      <c r="H591" s="332" t="s">
        <v>292</v>
      </c>
      <c r="I591" s="333">
        <v>435.75</v>
      </c>
      <c r="J591" s="334" t="str">
        <f>VLOOKUP(A588,ORÇAMENTO!$A$10:$L$46,7,1)</f>
        <v>TXKM</v>
      </c>
    </row>
    <row r="592" spans="1:13" ht="36" customHeight="1" thickBot="1">
      <c r="A592" s="404"/>
      <c r="B592" s="335">
        <v>5915320</v>
      </c>
      <c r="C592" s="417" t="s">
        <v>378</v>
      </c>
      <c r="D592" s="417"/>
      <c r="E592" s="417"/>
      <c r="F592" s="417"/>
      <c r="G592" s="417"/>
      <c r="H592" s="417"/>
      <c r="I592" s="418" t="s">
        <v>293</v>
      </c>
      <c r="J592" s="419"/>
    </row>
    <row r="593" spans="1:10" ht="15.75" thickBot="1">
      <c r="A593" s="404"/>
      <c r="B593" s="406" t="s">
        <v>294</v>
      </c>
      <c r="C593" s="407"/>
      <c r="D593" s="408" t="s">
        <v>295</v>
      </c>
      <c r="E593" s="408" t="s">
        <v>296</v>
      </c>
      <c r="F593" s="408"/>
      <c r="G593" s="408" t="s">
        <v>297</v>
      </c>
      <c r="H593" s="408"/>
      <c r="I593" s="331"/>
      <c r="J593" s="336" t="s">
        <v>298</v>
      </c>
    </row>
    <row r="594" spans="1:10" ht="15.75" thickBot="1">
      <c r="A594" s="404"/>
      <c r="B594" s="406"/>
      <c r="C594" s="407"/>
      <c r="D594" s="408"/>
      <c r="E594" s="304" t="s">
        <v>299</v>
      </c>
      <c r="F594" s="304" t="s">
        <v>300</v>
      </c>
      <c r="G594" s="304" t="s">
        <v>301</v>
      </c>
      <c r="H594" s="304" t="s">
        <v>302</v>
      </c>
      <c r="I594" s="125"/>
      <c r="J594" s="337" t="s">
        <v>303</v>
      </c>
    </row>
    <row r="595" spans="1:10">
      <c r="A595" s="404"/>
      <c r="B595" s="338" t="s">
        <v>276</v>
      </c>
      <c r="C595" s="339" t="s">
        <v>464</v>
      </c>
      <c r="D595" s="340">
        <v>1</v>
      </c>
      <c r="E595" s="341">
        <v>1</v>
      </c>
      <c r="F595" s="341">
        <v>0</v>
      </c>
      <c r="G595" s="342">
        <v>322.73129999999998</v>
      </c>
      <c r="H595" s="342">
        <v>98.5</v>
      </c>
      <c r="I595" s="331"/>
      <c r="J595" s="343">
        <f>D595*(E595*G595+F595*H595)</f>
        <v>322.73129999999998</v>
      </c>
    </row>
    <row r="596" spans="1:10">
      <c r="A596" s="404"/>
      <c r="B596" s="338" t="s">
        <v>139</v>
      </c>
      <c r="C596" s="339" t="s">
        <v>139</v>
      </c>
      <c r="D596" s="340"/>
      <c r="E596" s="341"/>
      <c r="F596" s="341"/>
      <c r="G596" s="342">
        <v>0</v>
      </c>
      <c r="H596" s="342">
        <v>0</v>
      </c>
      <c r="I596" s="331"/>
      <c r="J596" s="343">
        <f>D596*(E596*G596+F596*H596)</f>
        <v>0</v>
      </c>
    </row>
    <row r="597" spans="1:10" ht="15.75" thickBot="1">
      <c r="A597" s="404"/>
      <c r="B597" s="344"/>
      <c r="C597" s="125"/>
      <c r="D597" s="125"/>
      <c r="E597" s="125"/>
      <c r="F597" s="125"/>
      <c r="G597" s="125"/>
      <c r="H597" s="303" t="s">
        <v>304</v>
      </c>
      <c r="I597" s="125"/>
      <c r="J597" s="345">
        <f>SUM(J595:J596)</f>
        <v>322.73129999999998</v>
      </c>
    </row>
    <row r="598" spans="1:10" ht="15.75" thickBot="1">
      <c r="A598" s="404"/>
      <c r="B598" s="346" t="s">
        <v>305</v>
      </c>
      <c r="C598" s="125"/>
      <c r="D598" s="304" t="s">
        <v>295</v>
      </c>
      <c r="E598" s="304" t="s">
        <v>160</v>
      </c>
      <c r="F598" s="125"/>
      <c r="G598" s="304" t="s">
        <v>297</v>
      </c>
      <c r="H598" s="405" t="s">
        <v>306</v>
      </c>
      <c r="I598" s="405"/>
      <c r="J598" s="409"/>
    </row>
    <row r="599" spans="1:10">
      <c r="A599" s="404"/>
      <c r="B599" s="338" t="s">
        <v>139</v>
      </c>
      <c r="C599" s="339" t="s">
        <v>139</v>
      </c>
      <c r="D599" s="340"/>
      <c r="E599" s="347" t="s">
        <v>139</v>
      </c>
      <c r="F599" s="331"/>
      <c r="G599" s="342">
        <v>0</v>
      </c>
      <c r="H599" s="331"/>
      <c r="I599" s="331"/>
      <c r="J599" s="343">
        <f>D599*G599</f>
        <v>0</v>
      </c>
    </row>
    <row r="600" spans="1:10">
      <c r="A600" s="404"/>
      <c r="B600" s="338" t="s">
        <v>139</v>
      </c>
      <c r="C600" s="339" t="s">
        <v>139</v>
      </c>
      <c r="D600" s="340"/>
      <c r="E600" s="347" t="s">
        <v>139</v>
      </c>
      <c r="F600" s="331"/>
      <c r="G600" s="342">
        <v>0</v>
      </c>
      <c r="H600" s="331"/>
      <c r="I600" s="331"/>
      <c r="J600" s="343">
        <f>D600*G600</f>
        <v>0</v>
      </c>
    </row>
    <row r="601" spans="1:10">
      <c r="A601" s="404"/>
      <c r="B601" s="286"/>
      <c r="C601" s="331"/>
      <c r="D601" s="410" t="s">
        <v>307</v>
      </c>
      <c r="E601" s="410"/>
      <c r="F601" s="410"/>
      <c r="G601" s="410"/>
      <c r="H601" s="410"/>
      <c r="I601" s="331"/>
      <c r="J601" s="343">
        <f>SUM(J599:J600)</f>
        <v>0</v>
      </c>
    </row>
    <row r="602" spans="1:10" ht="15.75" thickBot="1">
      <c r="A602" s="404"/>
      <c r="B602" s="344"/>
      <c r="C602" s="125"/>
      <c r="D602" s="405" t="s">
        <v>308</v>
      </c>
      <c r="E602" s="405"/>
      <c r="F602" s="405"/>
      <c r="G602" s="405"/>
      <c r="H602" s="405"/>
      <c r="I602" s="125"/>
      <c r="J602" s="349">
        <f>J597+J601</f>
        <v>322.73129999999998</v>
      </c>
    </row>
    <row r="603" spans="1:10">
      <c r="A603" s="404"/>
      <c r="B603" s="286"/>
      <c r="C603" s="331"/>
      <c r="D603" s="410" t="s">
        <v>309</v>
      </c>
      <c r="E603" s="410"/>
      <c r="F603" s="410"/>
      <c r="G603" s="410"/>
      <c r="H603" s="410"/>
      <c r="I603" s="331"/>
      <c r="J603" s="350">
        <f>J602/I591</f>
        <v>0.74063407917383817</v>
      </c>
    </row>
    <row r="604" spans="1:10">
      <c r="A604" s="404"/>
      <c r="B604" s="286"/>
      <c r="C604" s="331"/>
      <c r="D604" s="331"/>
      <c r="E604" s="331"/>
      <c r="F604" s="331"/>
      <c r="G604" s="331"/>
      <c r="H604" s="351" t="s">
        <v>310</v>
      </c>
      <c r="I604" s="331"/>
      <c r="J604" s="352">
        <v>7.4000000000000003E-3</v>
      </c>
    </row>
    <row r="605" spans="1:10" ht="15.75" thickBot="1">
      <c r="A605" s="404"/>
      <c r="B605" s="344"/>
      <c r="C605" s="125"/>
      <c r="D605" s="125"/>
      <c r="E605" s="125"/>
      <c r="F605" s="125"/>
      <c r="G605" s="125"/>
      <c r="H605" s="303" t="s">
        <v>311</v>
      </c>
      <c r="I605" s="125"/>
      <c r="J605" s="353">
        <v>0</v>
      </c>
    </row>
    <row r="606" spans="1:10" ht="15.75" thickBot="1">
      <c r="A606" s="404"/>
      <c r="B606" s="346" t="s">
        <v>312</v>
      </c>
      <c r="C606" s="125"/>
      <c r="D606" s="304" t="s">
        <v>295</v>
      </c>
      <c r="E606" s="304" t="s">
        <v>160</v>
      </c>
      <c r="F606" s="125"/>
      <c r="G606" s="304" t="s">
        <v>313</v>
      </c>
      <c r="H606" s="405" t="s">
        <v>314</v>
      </c>
      <c r="I606" s="405"/>
      <c r="J606" s="409"/>
    </row>
    <row r="607" spans="1:10">
      <c r="A607" s="404"/>
      <c r="B607" s="338" t="s">
        <v>139</v>
      </c>
      <c r="C607" s="339" t="s">
        <v>139</v>
      </c>
      <c r="D607" s="340">
        <v>0</v>
      </c>
      <c r="E607" s="347" t="s">
        <v>139</v>
      </c>
      <c r="F607" s="331"/>
      <c r="G607" s="342">
        <v>0</v>
      </c>
      <c r="H607" s="331"/>
      <c r="I607" s="331"/>
      <c r="J607" s="343">
        <f>D607*G607</f>
        <v>0</v>
      </c>
    </row>
    <row r="608" spans="1:10">
      <c r="A608" s="404"/>
      <c r="B608" s="338" t="s">
        <v>139</v>
      </c>
      <c r="C608" s="339" t="s">
        <v>139</v>
      </c>
      <c r="D608" s="340">
        <v>0</v>
      </c>
      <c r="E608" s="347" t="s">
        <v>139</v>
      </c>
      <c r="F608" s="331"/>
      <c r="G608" s="342">
        <v>0</v>
      </c>
      <c r="H608" s="331"/>
      <c r="I608" s="331"/>
      <c r="J608" s="343">
        <f t="shared" ref="J608" si="38">D608*G608</f>
        <v>0</v>
      </c>
    </row>
    <row r="609" spans="1:10" ht="15.75" thickBot="1">
      <c r="A609" s="404"/>
      <c r="B609" s="344"/>
      <c r="C609" s="125"/>
      <c r="D609" s="405" t="s">
        <v>315</v>
      </c>
      <c r="E609" s="405"/>
      <c r="F609" s="405"/>
      <c r="G609" s="405"/>
      <c r="H609" s="405"/>
      <c r="I609" s="125"/>
      <c r="J609" s="345">
        <f>SUM(J607:J608)</f>
        <v>0</v>
      </c>
    </row>
    <row r="610" spans="1:10" ht="15.75" thickBot="1">
      <c r="A610" s="404"/>
      <c r="B610" s="346" t="s">
        <v>316</v>
      </c>
      <c r="C610" s="125"/>
      <c r="D610" s="304" t="s">
        <v>295</v>
      </c>
      <c r="E610" s="304" t="s">
        <v>160</v>
      </c>
      <c r="F610" s="125"/>
      <c r="G610" s="304" t="s">
        <v>314</v>
      </c>
      <c r="H610" s="405" t="s">
        <v>314</v>
      </c>
      <c r="I610" s="405"/>
      <c r="J610" s="409"/>
    </row>
    <row r="611" spans="1:10">
      <c r="A611" s="404"/>
      <c r="B611" s="338" t="s">
        <v>139</v>
      </c>
      <c r="C611" s="339" t="s">
        <v>139</v>
      </c>
      <c r="D611" s="340">
        <v>0</v>
      </c>
      <c r="E611" s="347" t="s">
        <v>139</v>
      </c>
      <c r="F611" s="331"/>
      <c r="G611" s="342">
        <v>0</v>
      </c>
      <c r="H611" s="331"/>
      <c r="I611" s="331"/>
      <c r="J611" s="343">
        <f>D611*G611</f>
        <v>0</v>
      </c>
    </row>
    <row r="612" spans="1:10">
      <c r="A612" s="404"/>
      <c r="B612" s="338" t="s">
        <v>139</v>
      </c>
      <c r="C612" s="339" t="s">
        <v>139</v>
      </c>
      <c r="D612" s="340">
        <v>0</v>
      </c>
      <c r="E612" s="347" t="s">
        <v>139</v>
      </c>
      <c r="F612" s="331"/>
      <c r="G612" s="342">
        <v>0</v>
      </c>
      <c r="H612" s="331"/>
      <c r="I612" s="331"/>
      <c r="J612" s="343">
        <f>D612*G612</f>
        <v>0</v>
      </c>
    </row>
    <row r="613" spans="1:10" ht="15.75" thickBot="1">
      <c r="A613" s="404"/>
      <c r="B613" s="344"/>
      <c r="C613" s="125"/>
      <c r="D613" s="405" t="s">
        <v>317</v>
      </c>
      <c r="E613" s="405"/>
      <c r="F613" s="405"/>
      <c r="G613" s="405"/>
      <c r="H613" s="405"/>
      <c r="I613" s="125"/>
      <c r="J613" s="345">
        <f>SUM(J611:J612)</f>
        <v>0</v>
      </c>
    </row>
    <row r="614" spans="1:10" ht="15.75" thickBot="1">
      <c r="A614" s="404"/>
      <c r="B614" s="344"/>
      <c r="C614" s="125"/>
      <c r="D614" s="125"/>
      <c r="E614" s="125"/>
      <c r="F614" s="125"/>
      <c r="G614" s="125"/>
      <c r="H614" s="303" t="s">
        <v>318</v>
      </c>
      <c r="I614" s="125"/>
      <c r="J614" s="349">
        <f>J603+J609+J613+J604+J605</f>
        <v>0.74803407917383813</v>
      </c>
    </row>
    <row r="615" spans="1:10" ht="15.75" thickBot="1">
      <c r="A615" s="404"/>
      <c r="B615" s="346" t="s">
        <v>319</v>
      </c>
      <c r="C615" s="125"/>
      <c r="D615" s="304" t="s">
        <v>159</v>
      </c>
      <c r="E615" s="304" t="s">
        <v>295</v>
      </c>
      <c r="F615" s="304" t="s">
        <v>160</v>
      </c>
      <c r="G615" s="125"/>
      <c r="H615" s="304" t="s">
        <v>314</v>
      </c>
      <c r="I615" s="405" t="s">
        <v>314</v>
      </c>
      <c r="J615" s="409"/>
    </row>
    <row r="616" spans="1:10">
      <c r="A616" s="404"/>
      <c r="B616" s="338" t="s">
        <v>139</v>
      </c>
      <c r="C616" s="339" t="s">
        <v>139</v>
      </c>
      <c r="D616" s="354" t="s">
        <v>139</v>
      </c>
      <c r="E616" s="340">
        <v>0</v>
      </c>
      <c r="F616" s="347" t="s">
        <v>172</v>
      </c>
      <c r="G616" s="331"/>
      <c r="H616" s="342">
        <v>0</v>
      </c>
      <c r="I616" s="331"/>
      <c r="J616" s="343">
        <f>ROUNDDOWN(E616*H616,4)</f>
        <v>0</v>
      </c>
    </row>
    <row r="617" spans="1:10">
      <c r="A617" s="404"/>
      <c r="B617" s="338" t="s">
        <v>139</v>
      </c>
      <c r="C617" s="339" t="s">
        <v>139</v>
      </c>
      <c r="D617" s="354" t="s">
        <v>139</v>
      </c>
      <c r="E617" s="340">
        <v>0</v>
      </c>
      <c r="F617" s="347" t="s">
        <v>172</v>
      </c>
      <c r="G617" s="331"/>
      <c r="H617" s="342">
        <v>0</v>
      </c>
      <c r="I617" s="331"/>
      <c r="J617" s="343">
        <f t="shared" ref="J617" si="39">ROUNDDOWN(E617*H617,4)</f>
        <v>0</v>
      </c>
    </row>
    <row r="618" spans="1:10" ht="15.75" thickBot="1">
      <c r="A618" s="404"/>
      <c r="B618" s="344"/>
      <c r="C618" s="125"/>
      <c r="D618" s="405" t="s">
        <v>320</v>
      </c>
      <c r="E618" s="405"/>
      <c r="F618" s="405"/>
      <c r="G618" s="405"/>
      <c r="H618" s="405"/>
      <c r="I618" s="125"/>
      <c r="J618" s="349">
        <f>SUM(J616:J617)</f>
        <v>0</v>
      </c>
    </row>
    <row r="619" spans="1:10" ht="15.75" thickBot="1">
      <c r="A619" s="404"/>
      <c r="B619" s="406" t="s">
        <v>321</v>
      </c>
      <c r="C619" s="407"/>
      <c r="D619" s="408" t="s">
        <v>295</v>
      </c>
      <c r="E619" s="408" t="s">
        <v>160</v>
      </c>
      <c r="F619" s="408" t="s">
        <v>42</v>
      </c>
      <c r="G619" s="408"/>
      <c r="H619" s="408"/>
      <c r="I619" s="331"/>
      <c r="J619" s="409" t="s">
        <v>314</v>
      </c>
    </row>
    <row r="620" spans="1:10" ht="15.75" thickBot="1">
      <c r="A620" s="404"/>
      <c r="B620" s="406"/>
      <c r="C620" s="407"/>
      <c r="D620" s="408"/>
      <c r="E620" s="408"/>
      <c r="F620" s="304" t="s">
        <v>322</v>
      </c>
      <c r="G620" s="304" t="s">
        <v>323</v>
      </c>
      <c r="H620" s="304" t="s">
        <v>324</v>
      </c>
      <c r="I620" s="125"/>
      <c r="J620" s="409"/>
    </row>
    <row r="621" spans="1:10">
      <c r="A621" s="404"/>
      <c r="B621" s="338" t="s">
        <v>139</v>
      </c>
      <c r="C621" s="339" t="s">
        <v>139</v>
      </c>
      <c r="D621" s="340">
        <v>0</v>
      </c>
      <c r="E621" s="347" t="s">
        <v>286</v>
      </c>
      <c r="F621" s="347"/>
      <c r="G621" s="347"/>
      <c r="H621" s="347"/>
      <c r="I621" s="331"/>
      <c r="J621" s="287"/>
    </row>
    <row r="622" spans="1:10">
      <c r="A622" s="404"/>
      <c r="B622" s="338" t="s">
        <v>139</v>
      </c>
      <c r="C622" s="339" t="s">
        <v>139</v>
      </c>
      <c r="D622" s="340">
        <v>0</v>
      </c>
      <c r="E622" s="347" t="s">
        <v>286</v>
      </c>
      <c r="F622" s="347"/>
      <c r="G622" s="347"/>
      <c r="H622" s="347"/>
      <c r="I622" s="331"/>
      <c r="J622" s="287"/>
    </row>
    <row r="623" spans="1:10">
      <c r="A623" s="404"/>
      <c r="B623" s="286"/>
      <c r="C623" s="331"/>
      <c r="D623" s="410" t="s">
        <v>328</v>
      </c>
      <c r="E623" s="410"/>
      <c r="F623" s="410"/>
      <c r="G623" s="410"/>
      <c r="H623" s="410"/>
      <c r="I623" s="331"/>
      <c r="J623" s="287"/>
    </row>
    <row r="624" spans="1:10" ht="15.75" thickBot="1">
      <c r="A624" s="404"/>
      <c r="B624" s="355"/>
      <c r="C624" s="124"/>
      <c r="D624" s="124"/>
      <c r="E624" s="124"/>
      <c r="F624" s="411" t="s">
        <v>329</v>
      </c>
      <c r="G624" s="411"/>
      <c r="H624" s="411"/>
      <c r="I624" s="124"/>
      <c r="J624" s="356">
        <f>TRUNC(J614+J618,2)</f>
        <v>0.74</v>
      </c>
    </row>
    <row r="625" spans="1:13" ht="15.75" thickTop="1">
      <c r="A625" s="404"/>
      <c r="B625" s="357" t="s">
        <v>330</v>
      </c>
      <c r="C625" s="331"/>
      <c r="D625" s="331"/>
      <c r="E625" s="331"/>
      <c r="F625" s="331"/>
      <c r="G625" s="331"/>
      <c r="H625" s="331"/>
      <c r="I625" s="331"/>
      <c r="J625" s="287"/>
    </row>
    <row r="626" spans="1:13">
      <c r="B626" s="286"/>
      <c r="C626" s="331"/>
      <c r="D626" s="331"/>
      <c r="E626" s="331"/>
      <c r="F626" s="331"/>
      <c r="G626" s="331"/>
      <c r="H626" s="331"/>
      <c r="I626" s="331"/>
      <c r="J626" s="287"/>
    </row>
    <row r="627" spans="1:13" ht="23.25" thickBot="1">
      <c r="A627" s="404">
        <v>17</v>
      </c>
      <c r="B627" s="358" t="s">
        <v>332</v>
      </c>
      <c r="C627" s="128"/>
      <c r="D627" s="128"/>
      <c r="E627" s="128"/>
      <c r="F627" s="128"/>
      <c r="G627" s="128"/>
      <c r="H627" s="128"/>
      <c r="I627" s="128"/>
      <c r="J627" s="359"/>
      <c r="K627" s="253">
        <f>J663</f>
        <v>0.84</v>
      </c>
      <c r="L627" s="131"/>
      <c r="M627" s="131"/>
    </row>
    <row r="628" spans="1:13" ht="21.75" customHeight="1" thickTop="1">
      <c r="A628" s="404"/>
      <c r="B628" s="330" t="s">
        <v>331</v>
      </c>
      <c r="C628" s="412" t="s">
        <v>488</v>
      </c>
      <c r="D628" s="412"/>
      <c r="E628" s="412"/>
      <c r="F628" s="412"/>
      <c r="G628" s="412"/>
      <c r="H628" s="412"/>
      <c r="I628" s="412"/>
      <c r="J628" s="413"/>
      <c r="L628" s="132"/>
      <c r="M628" s="132"/>
    </row>
    <row r="629" spans="1:13" ht="15.75">
      <c r="A629" s="404"/>
      <c r="B629" s="414" t="s">
        <v>291</v>
      </c>
      <c r="C629" s="415"/>
      <c r="D629" s="415"/>
      <c r="E629" s="415" t="s">
        <v>140</v>
      </c>
      <c r="F629" s="415"/>
      <c r="G629" s="331"/>
      <c r="H629" s="331"/>
      <c r="I629" s="331"/>
      <c r="J629" s="287"/>
      <c r="L629" s="126"/>
      <c r="M629" s="126"/>
    </row>
    <row r="630" spans="1:13" ht="15.75">
      <c r="A630" s="404"/>
      <c r="B630" s="414"/>
      <c r="C630" s="415"/>
      <c r="D630" s="415"/>
      <c r="E630" s="416" t="s">
        <v>502</v>
      </c>
      <c r="F630" s="416"/>
      <c r="G630" s="331"/>
      <c r="H630" s="332" t="s">
        <v>292</v>
      </c>
      <c r="I630" s="333">
        <v>231.3</v>
      </c>
      <c r="J630" s="334" t="str">
        <f>VLOOKUP(A627,ORÇAMENTO!$A$10:$L$46,7,1)</f>
        <v>TXKM</v>
      </c>
    </row>
    <row r="631" spans="1:13" ht="36" customHeight="1" thickBot="1">
      <c r="A631" s="404"/>
      <c r="B631" s="335">
        <v>5914434</v>
      </c>
      <c r="C631" s="417" t="s">
        <v>44</v>
      </c>
      <c r="D631" s="417"/>
      <c r="E631" s="417"/>
      <c r="F631" s="417"/>
      <c r="G631" s="417"/>
      <c r="H631" s="417"/>
      <c r="I631" s="418" t="s">
        <v>293</v>
      </c>
      <c r="J631" s="419"/>
    </row>
    <row r="632" spans="1:13" ht="15.75" thickBot="1">
      <c r="A632" s="404"/>
      <c r="B632" s="406" t="s">
        <v>294</v>
      </c>
      <c r="C632" s="407"/>
      <c r="D632" s="408" t="s">
        <v>295</v>
      </c>
      <c r="E632" s="408" t="s">
        <v>296</v>
      </c>
      <c r="F632" s="408"/>
      <c r="G632" s="408" t="s">
        <v>297</v>
      </c>
      <c r="H632" s="408"/>
      <c r="I632" s="331"/>
      <c r="J632" s="336" t="s">
        <v>298</v>
      </c>
    </row>
    <row r="633" spans="1:13" ht="15.75" thickBot="1">
      <c r="A633" s="404"/>
      <c r="B633" s="406"/>
      <c r="C633" s="407"/>
      <c r="D633" s="408"/>
      <c r="E633" s="304" t="s">
        <v>299</v>
      </c>
      <c r="F633" s="304" t="s">
        <v>300</v>
      </c>
      <c r="G633" s="304" t="s">
        <v>301</v>
      </c>
      <c r="H633" s="304" t="s">
        <v>302</v>
      </c>
      <c r="I633" s="125"/>
      <c r="J633" s="337" t="s">
        <v>303</v>
      </c>
    </row>
    <row r="634" spans="1:13">
      <c r="A634" s="404"/>
      <c r="B634" s="338" t="s">
        <v>267</v>
      </c>
      <c r="C634" s="339" t="s">
        <v>268</v>
      </c>
      <c r="D634" s="340">
        <v>1</v>
      </c>
      <c r="E634" s="341">
        <v>1</v>
      </c>
      <c r="F634" s="341">
        <v>0</v>
      </c>
      <c r="G634" s="342">
        <v>195.31950000000001</v>
      </c>
      <c r="H634" s="342">
        <v>77.393600000000006</v>
      </c>
      <c r="I634" s="331"/>
      <c r="J634" s="343">
        <f>D634*(E634*G634+F634*H634)</f>
        <v>195.31950000000001</v>
      </c>
    </row>
    <row r="635" spans="1:13">
      <c r="A635" s="404"/>
      <c r="B635" s="338" t="s">
        <v>139</v>
      </c>
      <c r="C635" s="339" t="s">
        <v>139</v>
      </c>
      <c r="D635" s="340"/>
      <c r="E635" s="341"/>
      <c r="F635" s="341"/>
      <c r="G635" s="342">
        <v>0</v>
      </c>
      <c r="H635" s="342">
        <v>0</v>
      </c>
      <c r="I635" s="331"/>
      <c r="J635" s="343">
        <f>D635*(E635*G635+F635*H635)</f>
        <v>0</v>
      </c>
    </row>
    <row r="636" spans="1:13" ht="15.75" thickBot="1">
      <c r="A636" s="404"/>
      <c r="B636" s="344"/>
      <c r="C636" s="125"/>
      <c r="D636" s="125"/>
      <c r="E636" s="125"/>
      <c r="F636" s="125"/>
      <c r="G636" s="125"/>
      <c r="H636" s="303" t="s">
        <v>304</v>
      </c>
      <c r="I636" s="125"/>
      <c r="J636" s="345">
        <f>SUM(J634:J635)</f>
        <v>195.31950000000001</v>
      </c>
    </row>
    <row r="637" spans="1:13" ht="15.75" thickBot="1">
      <c r="A637" s="404"/>
      <c r="B637" s="346" t="s">
        <v>305</v>
      </c>
      <c r="C637" s="125"/>
      <c r="D637" s="304" t="s">
        <v>295</v>
      </c>
      <c r="E637" s="304" t="s">
        <v>160</v>
      </c>
      <c r="F637" s="125"/>
      <c r="G637" s="304" t="s">
        <v>297</v>
      </c>
      <c r="H637" s="405" t="s">
        <v>306</v>
      </c>
      <c r="I637" s="405"/>
      <c r="J637" s="409"/>
    </row>
    <row r="638" spans="1:13">
      <c r="A638" s="404"/>
      <c r="B638" s="338" t="s">
        <v>139</v>
      </c>
      <c r="C638" s="339" t="s">
        <v>139</v>
      </c>
      <c r="D638" s="340">
        <v>0</v>
      </c>
      <c r="E638" s="347" t="s">
        <v>139</v>
      </c>
      <c r="F638" s="331"/>
      <c r="G638" s="342">
        <v>0</v>
      </c>
      <c r="H638" s="331"/>
      <c r="I638" s="331"/>
      <c r="J638" s="343">
        <f>D638*G638</f>
        <v>0</v>
      </c>
    </row>
    <row r="639" spans="1:13">
      <c r="A639" s="404"/>
      <c r="B639" s="338" t="s">
        <v>139</v>
      </c>
      <c r="C639" s="339" t="s">
        <v>139</v>
      </c>
      <c r="D639" s="340">
        <v>0</v>
      </c>
      <c r="E639" s="347" t="s">
        <v>139</v>
      </c>
      <c r="F639" s="331"/>
      <c r="G639" s="342">
        <v>0</v>
      </c>
      <c r="H639" s="331"/>
      <c r="I639" s="331"/>
      <c r="J639" s="343">
        <f>D639*G639</f>
        <v>0</v>
      </c>
    </row>
    <row r="640" spans="1:13">
      <c r="A640" s="404"/>
      <c r="B640" s="286"/>
      <c r="C640" s="331"/>
      <c r="D640" s="410" t="s">
        <v>307</v>
      </c>
      <c r="E640" s="410"/>
      <c r="F640" s="410"/>
      <c r="G640" s="410"/>
      <c r="H640" s="410"/>
      <c r="I640" s="331"/>
      <c r="J640" s="343">
        <f>SUM(J638:J639)</f>
        <v>0</v>
      </c>
    </row>
    <row r="641" spans="1:13" ht="15.75" thickBot="1">
      <c r="A641" s="404"/>
      <c r="B641" s="344"/>
      <c r="C641" s="125"/>
      <c r="D641" s="405" t="s">
        <v>308</v>
      </c>
      <c r="E641" s="405"/>
      <c r="F641" s="405"/>
      <c r="G641" s="405"/>
      <c r="H641" s="405"/>
      <c r="I641" s="125"/>
      <c r="J641" s="349">
        <f>J636+J640</f>
        <v>195.31950000000001</v>
      </c>
    </row>
    <row r="642" spans="1:13">
      <c r="A642" s="404"/>
      <c r="B642" s="286"/>
      <c r="C642" s="331"/>
      <c r="D642" s="410" t="s">
        <v>309</v>
      </c>
      <c r="E642" s="410"/>
      <c r="F642" s="410"/>
      <c r="G642" s="410"/>
      <c r="H642" s="410"/>
      <c r="I642" s="331"/>
      <c r="J642" s="350">
        <f>J641/I630</f>
        <v>0.8444422827496757</v>
      </c>
    </row>
    <row r="643" spans="1:13">
      <c r="A643" s="404"/>
      <c r="B643" s="286"/>
      <c r="C643" s="331"/>
      <c r="D643" s="331"/>
      <c r="E643" s="331"/>
      <c r="F643" s="331"/>
      <c r="G643" s="331"/>
      <c r="H643" s="351" t="s">
        <v>310</v>
      </c>
      <c r="I643" s="331"/>
      <c r="J643" s="352">
        <v>0</v>
      </c>
    </row>
    <row r="644" spans="1:13" ht="15.75" thickBot="1">
      <c r="A644" s="404"/>
      <c r="B644" s="344"/>
      <c r="C644" s="125"/>
      <c r="D644" s="125"/>
      <c r="E644" s="125"/>
      <c r="F644" s="125"/>
      <c r="G644" s="125"/>
      <c r="H644" s="303" t="s">
        <v>311</v>
      </c>
      <c r="I644" s="125"/>
      <c r="J644" s="353">
        <v>0</v>
      </c>
    </row>
    <row r="645" spans="1:13" ht="15.75" thickBot="1">
      <c r="A645" s="404"/>
      <c r="B645" s="346" t="s">
        <v>312</v>
      </c>
      <c r="C645" s="125"/>
      <c r="D645" s="304" t="s">
        <v>295</v>
      </c>
      <c r="E645" s="304" t="s">
        <v>160</v>
      </c>
      <c r="F645" s="125"/>
      <c r="G645" s="304" t="s">
        <v>313</v>
      </c>
      <c r="H645" s="405" t="s">
        <v>314</v>
      </c>
      <c r="I645" s="405"/>
      <c r="J645" s="409"/>
    </row>
    <row r="646" spans="1:13">
      <c r="A646" s="404"/>
      <c r="B646" s="338" t="s">
        <v>139</v>
      </c>
      <c r="C646" s="339" t="s">
        <v>139</v>
      </c>
      <c r="D646" s="340">
        <v>0</v>
      </c>
      <c r="E646" s="347" t="s">
        <v>139</v>
      </c>
      <c r="F646" s="331"/>
      <c r="G646" s="342">
        <v>0</v>
      </c>
      <c r="H646" s="331"/>
      <c r="I646" s="331"/>
      <c r="J646" s="343">
        <f>D646*G646</f>
        <v>0</v>
      </c>
      <c r="M646" s="130"/>
    </row>
    <row r="647" spans="1:13">
      <c r="A647" s="404"/>
      <c r="B647" s="338" t="s">
        <v>139</v>
      </c>
      <c r="C647" s="339" t="s">
        <v>139</v>
      </c>
      <c r="D647" s="340">
        <v>0</v>
      </c>
      <c r="E647" s="347" t="s">
        <v>139</v>
      </c>
      <c r="F647" s="331"/>
      <c r="G647" s="342">
        <v>0</v>
      </c>
      <c r="H647" s="331"/>
      <c r="I647" s="331"/>
      <c r="J647" s="343">
        <f t="shared" ref="J647" si="40">D647*G647</f>
        <v>0</v>
      </c>
      <c r="M647" s="130"/>
    </row>
    <row r="648" spans="1:13" ht="15.75" thickBot="1">
      <c r="A648" s="404"/>
      <c r="B648" s="344"/>
      <c r="C648" s="125"/>
      <c r="D648" s="405" t="s">
        <v>315</v>
      </c>
      <c r="E648" s="405"/>
      <c r="F648" s="405"/>
      <c r="G648" s="405"/>
      <c r="H648" s="405"/>
      <c r="I648" s="125"/>
      <c r="J648" s="345">
        <f>SUM(J646:J647)</f>
        <v>0</v>
      </c>
    </row>
    <row r="649" spans="1:13" ht="15.75" thickBot="1">
      <c r="A649" s="404"/>
      <c r="B649" s="346" t="s">
        <v>316</v>
      </c>
      <c r="C649" s="125"/>
      <c r="D649" s="304" t="s">
        <v>295</v>
      </c>
      <c r="E649" s="304" t="s">
        <v>160</v>
      </c>
      <c r="F649" s="125"/>
      <c r="G649" s="304" t="s">
        <v>314</v>
      </c>
      <c r="H649" s="405" t="s">
        <v>314</v>
      </c>
      <c r="I649" s="405"/>
      <c r="J649" s="409"/>
    </row>
    <row r="650" spans="1:13">
      <c r="A650" s="404"/>
      <c r="B650" s="338" t="s">
        <v>139</v>
      </c>
      <c r="C650" s="339" t="s">
        <v>139</v>
      </c>
      <c r="D650" s="340">
        <v>0</v>
      </c>
      <c r="E650" s="347" t="s">
        <v>139</v>
      </c>
      <c r="F650" s="331"/>
      <c r="G650" s="342">
        <v>0</v>
      </c>
      <c r="H650" s="331"/>
      <c r="I650" s="331"/>
      <c r="J650" s="343">
        <f>D650*G650</f>
        <v>0</v>
      </c>
    </row>
    <row r="651" spans="1:13">
      <c r="A651" s="404"/>
      <c r="B651" s="338" t="s">
        <v>139</v>
      </c>
      <c r="C651" s="339" t="s">
        <v>139</v>
      </c>
      <c r="D651" s="340">
        <v>0</v>
      </c>
      <c r="E651" s="347" t="s">
        <v>139</v>
      </c>
      <c r="F651" s="331"/>
      <c r="G651" s="342">
        <v>0</v>
      </c>
      <c r="H651" s="331"/>
      <c r="I651" s="331"/>
      <c r="J651" s="343">
        <f>D651*G651</f>
        <v>0</v>
      </c>
    </row>
    <row r="652" spans="1:13" ht="15.75" thickBot="1">
      <c r="A652" s="404"/>
      <c r="B652" s="344"/>
      <c r="C652" s="125"/>
      <c r="D652" s="405" t="s">
        <v>317</v>
      </c>
      <c r="E652" s="405"/>
      <c r="F652" s="405"/>
      <c r="G652" s="405"/>
      <c r="H652" s="405"/>
      <c r="I652" s="125"/>
      <c r="J652" s="345">
        <f>SUM(J650:J651)</f>
        <v>0</v>
      </c>
    </row>
    <row r="653" spans="1:13" ht="15.75" thickBot="1">
      <c r="A653" s="404"/>
      <c r="B653" s="344"/>
      <c r="C653" s="125"/>
      <c r="D653" s="125"/>
      <c r="E653" s="125"/>
      <c r="F653" s="125"/>
      <c r="G653" s="125"/>
      <c r="H653" s="303" t="s">
        <v>318</v>
      </c>
      <c r="I653" s="125"/>
      <c r="J653" s="349">
        <f>J642+J648+J652+J643+J644</f>
        <v>0.8444422827496757</v>
      </c>
    </row>
    <row r="654" spans="1:13" ht="15.75" thickBot="1">
      <c r="A654" s="404"/>
      <c r="B654" s="346" t="s">
        <v>319</v>
      </c>
      <c r="C654" s="125"/>
      <c r="D654" s="304" t="s">
        <v>159</v>
      </c>
      <c r="E654" s="304" t="s">
        <v>295</v>
      </c>
      <c r="F654" s="304" t="s">
        <v>160</v>
      </c>
      <c r="G654" s="125"/>
      <c r="H654" s="304" t="s">
        <v>314</v>
      </c>
      <c r="I654" s="405" t="s">
        <v>314</v>
      </c>
      <c r="J654" s="409"/>
    </row>
    <row r="655" spans="1:13">
      <c r="A655" s="404"/>
      <c r="B655" s="338" t="s">
        <v>139</v>
      </c>
      <c r="C655" s="339" t="s">
        <v>139</v>
      </c>
      <c r="D655" s="354" t="s">
        <v>139</v>
      </c>
      <c r="E655" s="340">
        <v>0</v>
      </c>
      <c r="F655" s="347" t="s">
        <v>172</v>
      </c>
      <c r="G655" s="331"/>
      <c r="H655" s="342">
        <v>0</v>
      </c>
      <c r="I655" s="331"/>
      <c r="J655" s="343">
        <f>ROUNDDOWN(E655*H655,4)</f>
        <v>0</v>
      </c>
    </row>
    <row r="656" spans="1:13">
      <c r="A656" s="404"/>
      <c r="B656" s="338" t="s">
        <v>139</v>
      </c>
      <c r="C656" s="339" t="s">
        <v>139</v>
      </c>
      <c r="D656" s="354" t="s">
        <v>139</v>
      </c>
      <c r="E656" s="340">
        <v>0</v>
      </c>
      <c r="F656" s="347" t="s">
        <v>172</v>
      </c>
      <c r="G656" s="331"/>
      <c r="H656" s="342">
        <v>0</v>
      </c>
      <c r="I656" s="331"/>
      <c r="J656" s="343">
        <f t="shared" ref="J656" si="41">ROUNDDOWN(E656*H656,4)</f>
        <v>0</v>
      </c>
    </row>
    <row r="657" spans="1:13" ht="15.75" thickBot="1">
      <c r="A657" s="404"/>
      <c r="B657" s="344"/>
      <c r="C657" s="125"/>
      <c r="D657" s="405" t="s">
        <v>320</v>
      </c>
      <c r="E657" s="405"/>
      <c r="F657" s="405"/>
      <c r="G657" s="405"/>
      <c r="H657" s="405"/>
      <c r="I657" s="125"/>
      <c r="J657" s="349">
        <f>SUM(J655:J656)</f>
        <v>0</v>
      </c>
    </row>
    <row r="658" spans="1:13" ht="15.75" thickBot="1">
      <c r="A658" s="404"/>
      <c r="B658" s="406" t="s">
        <v>321</v>
      </c>
      <c r="C658" s="407"/>
      <c r="D658" s="408" t="s">
        <v>295</v>
      </c>
      <c r="E658" s="408" t="s">
        <v>160</v>
      </c>
      <c r="F658" s="408" t="s">
        <v>42</v>
      </c>
      <c r="G658" s="408"/>
      <c r="H658" s="408"/>
      <c r="I658" s="331"/>
      <c r="J658" s="409" t="s">
        <v>314</v>
      </c>
    </row>
    <row r="659" spans="1:13" ht="15.75" thickBot="1">
      <c r="A659" s="404"/>
      <c r="B659" s="406"/>
      <c r="C659" s="407"/>
      <c r="D659" s="408"/>
      <c r="E659" s="408"/>
      <c r="F659" s="304" t="s">
        <v>322</v>
      </c>
      <c r="G659" s="304" t="s">
        <v>323</v>
      </c>
      <c r="H659" s="304" t="s">
        <v>324</v>
      </c>
      <c r="I659" s="125"/>
      <c r="J659" s="409"/>
    </row>
    <row r="660" spans="1:13">
      <c r="A660" s="404"/>
      <c r="B660" s="338" t="s">
        <v>139</v>
      </c>
      <c r="C660" s="339" t="s">
        <v>139</v>
      </c>
      <c r="D660" s="340">
        <v>0</v>
      </c>
      <c r="E660" s="347" t="s">
        <v>286</v>
      </c>
      <c r="F660" s="347"/>
      <c r="G660" s="347"/>
      <c r="H660" s="347"/>
      <c r="I660" s="331"/>
      <c r="J660" s="287"/>
    </row>
    <row r="661" spans="1:13">
      <c r="A661" s="404"/>
      <c r="B661" s="338" t="s">
        <v>139</v>
      </c>
      <c r="C661" s="339" t="s">
        <v>139</v>
      </c>
      <c r="D661" s="340">
        <v>0</v>
      </c>
      <c r="E661" s="347" t="s">
        <v>286</v>
      </c>
      <c r="F661" s="347"/>
      <c r="G661" s="347"/>
      <c r="H661" s="347"/>
      <c r="I661" s="331"/>
      <c r="J661" s="287"/>
    </row>
    <row r="662" spans="1:13">
      <c r="A662" s="404"/>
      <c r="B662" s="286"/>
      <c r="C662" s="331"/>
      <c r="D662" s="410" t="s">
        <v>328</v>
      </c>
      <c r="E662" s="410"/>
      <c r="F662" s="410"/>
      <c r="G662" s="410"/>
      <c r="H662" s="410"/>
      <c r="I662" s="331"/>
      <c r="J662" s="287"/>
    </row>
    <row r="663" spans="1:13" ht="15.75" thickBot="1">
      <c r="A663" s="404"/>
      <c r="B663" s="355"/>
      <c r="C663" s="124"/>
      <c r="D663" s="124"/>
      <c r="E663" s="124"/>
      <c r="F663" s="411" t="s">
        <v>329</v>
      </c>
      <c r="G663" s="411"/>
      <c r="H663" s="411"/>
      <c r="I663" s="124"/>
      <c r="J663" s="356">
        <f>TRUNC(J653+J657,2)</f>
        <v>0.84</v>
      </c>
    </row>
    <row r="664" spans="1:13" ht="15.75" thickTop="1">
      <c r="A664" s="404"/>
      <c r="B664" s="357" t="s">
        <v>330</v>
      </c>
      <c r="C664" s="331"/>
      <c r="D664" s="331"/>
      <c r="E664" s="331"/>
      <c r="F664" s="331"/>
      <c r="G664" s="331"/>
      <c r="H664" s="331"/>
      <c r="I664" s="331"/>
      <c r="J664" s="287"/>
    </row>
    <row r="665" spans="1:13">
      <c r="B665" s="286"/>
      <c r="C665" s="331"/>
      <c r="D665" s="331"/>
      <c r="E665" s="331"/>
      <c r="F665" s="331"/>
      <c r="G665" s="331"/>
      <c r="H665" s="331"/>
      <c r="I665" s="331"/>
      <c r="J665" s="287"/>
    </row>
    <row r="666" spans="1:13" ht="23.25" thickBot="1">
      <c r="A666" s="404">
        <v>18</v>
      </c>
      <c r="B666" s="358" t="s">
        <v>332</v>
      </c>
      <c r="C666" s="128"/>
      <c r="D666" s="128"/>
      <c r="E666" s="128"/>
      <c r="F666" s="128"/>
      <c r="G666" s="128"/>
      <c r="H666" s="128"/>
      <c r="I666" s="128"/>
      <c r="J666" s="359"/>
      <c r="K666" s="253">
        <f>J702</f>
        <v>0.9</v>
      </c>
      <c r="L666" s="131"/>
      <c r="M666" s="131"/>
    </row>
    <row r="667" spans="1:13" ht="21.75" customHeight="1" thickTop="1">
      <c r="A667" s="404"/>
      <c r="B667" s="330" t="s">
        <v>331</v>
      </c>
      <c r="C667" s="412" t="s">
        <v>488</v>
      </c>
      <c r="D667" s="412"/>
      <c r="E667" s="412"/>
      <c r="F667" s="412"/>
      <c r="G667" s="412"/>
      <c r="H667" s="412"/>
      <c r="I667" s="412"/>
      <c r="J667" s="413"/>
      <c r="L667" s="132"/>
      <c r="M667" s="132"/>
    </row>
    <row r="668" spans="1:13" ht="15.75">
      <c r="A668" s="404"/>
      <c r="B668" s="414" t="s">
        <v>291</v>
      </c>
      <c r="C668" s="415"/>
      <c r="D668" s="415"/>
      <c r="E668" s="415" t="s">
        <v>140</v>
      </c>
      <c r="F668" s="415"/>
      <c r="G668" s="331"/>
      <c r="H668" s="331"/>
      <c r="I668" s="331"/>
      <c r="J668" s="287"/>
      <c r="L668" s="126"/>
      <c r="M668" s="126"/>
    </row>
    <row r="669" spans="1:13" ht="15.75">
      <c r="A669" s="404"/>
      <c r="B669" s="414"/>
      <c r="C669" s="415"/>
      <c r="D669" s="415"/>
      <c r="E669" s="416" t="s">
        <v>502</v>
      </c>
      <c r="F669" s="416"/>
      <c r="G669" s="331"/>
      <c r="H669" s="332" t="s">
        <v>292</v>
      </c>
      <c r="I669" s="333">
        <v>224.1</v>
      </c>
      <c r="J669" s="334" t="str">
        <f>VLOOKUP(A666,ORÇAMENTO!$A$10:$L$46,7,1)</f>
        <v>TXKM</v>
      </c>
    </row>
    <row r="670" spans="1:13" ht="36" customHeight="1" thickBot="1">
      <c r="A670" s="404"/>
      <c r="B670" s="335">
        <v>5914612</v>
      </c>
      <c r="C670" s="417" t="s">
        <v>471</v>
      </c>
      <c r="D670" s="417"/>
      <c r="E670" s="417"/>
      <c r="F670" s="417"/>
      <c r="G670" s="417"/>
      <c r="H670" s="417"/>
      <c r="I670" s="418" t="s">
        <v>293</v>
      </c>
      <c r="J670" s="419"/>
    </row>
    <row r="671" spans="1:13" ht="15.75" thickBot="1">
      <c r="A671" s="404"/>
      <c r="B671" s="406" t="s">
        <v>294</v>
      </c>
      <c r="C671" s="407"/>
      <c r="D671" s="408" t="s">
        <v>295</v>
      </c>
      <c r="E671" s="408" t="s">
        <v>296</v>
      </c>
      <c r="F671" s="408"/>
      <c r="G671" s="408" t="s">
        <v>297</v>
      </c>
      <c r="H671" s="408"/>
      <c r="I671" s="331"/>
      <c r="J671" s="336" t="s">
        <v>298</v>
      </c>
    </row>
    <row r="672" spans="1:13" ht="15.75" thickBot="1">
      <c r="A672" s="404"/>
      <c r="B672" s="406"/>
      <c r="C672" s="407"/>
      <c r="D672" s="408"/>
      <c r="E672" s="304" t="s">
        <v>299</v>
      </c>
      <c r="F672" s="304" t="s">
        <v>300</v>
      </c>
      <c r="G672" s="304" t="s">
        <v>301</v>
      </c>
      <c r="H672" s="304" t="s">
        <v>302</v>
      </c>
      <c r="I672" s="125"/>
      <c r="J672" s="337" t="s">
        <v>303</v>
      </c>
    </row>
    <row r="673" spans="1:13" ht="28.5">
      <c r="A673" s="404"/>
      <c r="B673" s="338" t="s">
        <v>271</v>
      </c>
      <c r="C673" s="339" t="s">
        <v>473</v>
      </c>
      <c r="D673" s="340">
        <v>1</v>
      </c>
      <c r="E673" s="341">
        <v>1</v>
      </c>
      <c r="F673" s="341">
        <v>0</v>
      </c>
      <c r="G673" s="342">
        <v>201.90969999999999</v>
      </c>
      <c r="H673" s="342">
        <v>80.627700000000004</v>
      </c>
      <c r="I673" s="331"/>
      <c r="J673" s="343">
        <f>D673*(E673*G673+F673*H673)</f>
        <v>201.90969999999999</v>
      </c>
    </row>
    <row r="674" spans="1:13">
      <c r="A674" s="404"/>
      <c r="B674" s="338" t="s">
        <v>139</v>
      </c>
      <c r="C674" s="339" t="s">
        <v>139</v>
      </c>
      <c r="D674" s="340"/>
      <c r="E674" s="341"/>
      <c r="F674" s="341"/>
      <c r="G674" s="342">
        <v>0</v>
      </c>
      <c r="H674" s="342">
        <v>0</v>
      </c>
      <c r="I674" s="331"/>
      <c r="J674" s="343">
        <f>D674*(E674*G674+F674*H674)</f>
        <v>0</v>
      </c>
    </row>
    <row r="675" spans="1:13" ht="15.75" thickBot="1">
      <c r="A675" s="404"/>
      <c r="B675" s="344"/>
      <c r="C675" s="125"/>
      <c r="D675" s="125"/>
      <c r="E675" s="125"/>
      <c r="F675" s="125"/>
      <c r="G675" s="125"/>
      <c r="H675" s="303" t="s">
        <v>304</v>
      </c>
      <c r="I675" s="125"/>
      <c r="J675" s="345">
        <f>SUM(J673:J674)</f>
        <v>201.90969999999999</v>
      </c>
    </row>
    <row r="676" spans="1:13" ht="15.75" thickBot="1">
      <c r="A676" s="404"/>
      <c r="B676" s="346" t="s">
        <v>305</v>
      </c>
      <c r="C676" s="125"/>
      <c r="D676" s="304" t="s">
        <v>295</v>
      </c>
      <c r="E676" s="304" t="s">
        <v>160</v>
      </c>
      <c r="F676" s="125"/>
      <c r="G676" s="304" t="s">
        <v>297</v>
      </c>
      <c r="H676" s="405" t="s">
        <v>306</v>
      </c>
      <c r="I676" s="405"/>
      <c r="J676" s="409"/>
    </row>
    <row r="677" spans="1:13">
      <c r="A677" s="404"/>
      <c r="B677" s="338" t="s">
        <v>139</v>
      </c>
      <c r="C677" s="339" t="s">
        <v>139</v>
      </c>
      <c r="D677" s="340">
        <v>0</v>
      </c>
      <c r="E677" s="347" t="s">
        <v>139</v>
      </c>
      <c r="F677" s="331"/>
      <c r="G677" s="342">
        <v>0</v>
      </c>
      <c r="H677" s="331"/>
      <c r="I677" s="331"/>
      <c r="J677" s="343">
        <f>D677*G677</f>
        <v>0</v>
      </c>
    </row>
    <row r="678" spans="1:13">
      <c r="A678" s="404"/>
      <c r="B678" s="338" t="s">
        <v>139</v>
      </c>
      <c r="C678" s="339" t="s">
        <v>139</v>
      </c>
      <c r="D678" s="340">
        <v>0</v>
      </c>
      <c r="E678" s="347" t="s">
        <v>139</v>
      </c>
      <c r="F678" s="331"/>
      <c r="G678" s="342">
        <v>0</v>
      </c>
      <c r="H678" s="331"/>
      <c r="I678" s="331"/>
      <c r="J678" s="343">
        <f>D678*G678</f>
        <v>0</v>
      </c>
    </row>
    <row r="679" spans="1:13">
      <c r="A679" s="404"/>
      <c r="B679" s="286"/>
      <c r="C679" s="331"/>
      <c r="D679" s="410" t="s">
        <v>307</v>
      </c>
      <c r="E679" s="410"/>
      <c r="F679" s="410"/>
      <c r="G679" s="410"/>
      <c r="H679" s="410"/>
      <c r="I679" s="331"/>
      <c r="J679" s="343">
        <f>SUM(J677:J678)</f>
        <v>0</v>
      </c>
    </row>
    <row r="680" spans="1:13" ht="15.75" thickBot="1">
      <c r="A680" s="404"/>
      <c r="B680" s="344"/>
      <c r="C680" s="125"/>
      <c r="D680" s="405" t="s">
        <v>308</v>
      </c>
      <c r="E680" s="405"/>
      <c r="F680" s="405"/>
      <c r="G680" s="405"/>
      <c r="H680" s="405"/>
      <c r="I680" s="125"/>
      <c r="J680" s="349">
        <f>J675+J679</f>
        <v>201.90969999999999</v>
      </c>
    </row>
    <row r="681" spans="1:13">
      <c r="A681" s="404"/>
      <c r="B681" s="286"/>
      <c r="C681" s="331"/>
      <c r="D681" s="410" t="s">
        <v>309</v>
      </c>
      <c r="E681" s="410"/>
      <c r="F681" s="410"/>
      <c r="G681" s="410"/>
      <c r="H681" s="410"/>
      <c r="I681" s="331"/>
      <c r="J681" s="350">
        <f>J680/I669</f>
        <v>0.90098036590807673</v>
      </c>
    </row>
    <row r="682" spans="1:13">
      <c r="A682" s="404"/>
      <c r="B682" s="286"/>
      <c r="C682" s="331"/>
      <c r="D682" s="331"/>
      <c r="E682" s="331"/>
      <c r="F682" s="331"/>
      <c r="G682" s="331"/>
      <c r="H682" s="351" t="s">
        <v>310</v>
      </c>
      <c r="I682" s="331"/>
      <c r="J682" s="352">
        <v>0</v>
      </c>
    </row>
    <row r="683" spans="1:13" ht="15.75" thickBot="1">
      <c r="A683" s="404"/>
      <c r="B683" s="344"/>
      <c r="C683" s="125"/>
      <c r="D683" s="125"/>
      <c r="E683" s="125"/>
      <c r="F683" s="125"/>
      <c r="G683" s="125"/>
      <c r="H683" s="303" t="s">
        <v>311</v>
      </c>
      <c r="I683" s="125"/>
      <c r="J683" s="353">
        <v>0</v>
      </c>
    </row>
    <row r="684" spans="1:13" ht="15.75" thickBot="1">
      <c r="A684" s="404"/>
      <c r="B684" s="346" t="s">
        <v>312</v>
      </c>
      <c r="C684" s="125"/>
      <c r="D684" s="304" t="s">
        <v>295</v>
      </c>
      <c r="E684" s="304" t="s">
        <v>160</v>
      </c>
      <c r="F684" s="125"/>
      <c r="G684" s="304" t="s">
        <v>313</v>
      </c>
      <c r="H684" s="405" t="s">
        <v>314</v>
      </c>
      <c r="I684" s="405"/>
      <c r="J684" s="409"/>
    </row>
    <row r="685" spans="1:13">
      <c r="A685" s="404"/>
      <c r="B685" s="338" t="s">
        <v>139</v>
      </c>
      <c r="C685" s="339" t="s">
        <v>139</v>
      </c>
      <c r="D685" s="340">
        <v>0</v>
      </c>
      <c r="E685" s="347" t="s">
        <v>139</v>
      </c>
      <c r="F685" s="331"/>
      <c r="G685" s="342">
        <v>0</v>
      </c>
      <c r="H685" s="331"/>
      <c r="I685" s="331"/>
      <c r="J685" s="343">
        <f>D685*G685</f>
        <v>0</v>
      </c>
      <c r="M685" s="130"/>
    </row>
    <row r="686" spans="1:13">
      <c r="A686" s="404"/>
      <c r="B686" s="338" t="s">
        <v>139</v>
      </c>
      <c r="C686" s="339" t="s">
        <v>139</v>
      </c>
      <c r="D686" s="340">
        <v>0</v>
      </c>
      <c r="E686" s="347" t="s">
        <v>139</v>
      </c>
      <c r="F686" s="331"/>
      <c r="G686" s="342">
        <v>0</v>
      </c>
      <c r="H686" s="331"/>
      <c r="I686" s="331"/>
      <c r="J686" s="343">
        <f t="shared" ref="J686" si="42">D686*G686</f>
        <v>0</v>
      </c>
      <c r="M686" s="130"/>
    </row>
    <row r="687" spans="1:13" ht="15.75" thickBot="1">
      <c r="A687" s="404"/>
      <c r="B687" s="344"/>
      <c r="C687" s="125"/>
      <c r="D687" s="405" t="s">
        <v>315</v>
      </c>
      <c r="E687" s="405"/>
      <c r="F687" s="405"/>
      <c r="G687" s="405"/>
      <c r="H687" s="405"/>
      <c r="I687" s="125"/>
      <c r="J687" s="345">
        <f>SUM(J685:J686)</f>
        <v>0</v>
      </c>
    </row>
    <row r="688" spans="1:13" ht="15.75" thickBot="1">
      <c r="A688" s="404"/>
      <c r="B688" s="346" t="s">
        <v>316</v>
      </c>
      <c r="C688" s="125"/>
      <c r="D688" s="304" t="s">
        <v>295</v>
      </c>
      <c r="E688" s="304" t="s">
        <v>160</v>
      </c>
      <c r="F688" s="125"/>
      <c r="G688" s="304" t="s">
        <v>314</v>
      </c>
      <c r="H688" s="405" t="s">
        <v>314</v>
      </c>
      <c r="I688" s="405"/>
      <c r="J688" s="409"/>
    </row>
    <row r="689" spans="1:10">
      <c r="A689" s="404"/>
      <c r="B689" s="338" t="s">
        <v>139</v>
      </c>
      <c r="C689" s="339" t="s">
        <v>139</v>
      </c>
      <c r="D689" s="340">
        <v>0</v>
      </c>
      <c r="E689" s="347" t="s">
        <v>139</v>
      </c>
      <c r="F689" s="331"/>
      <c r="G689" s="342">
        <v>0</v>
      </c>
      <c r="H689" s="331"/>
      <c r="I689" s="331"/>
      <c r="J689" s="343">
        <f>D689*G689</f>
        <v>0</v>
      </c>
    </row>
    <row r="690" spans="1:10">
      <c r="A690" s="404"/>
      <c r="B690" s="338" t="s">
        <v>139</v>
      </c>
      <c r="C690" s="339" t="s">
        <v>139</v>
      </c>
      <c r="D690" s="340">
        <v>0</v>
      </c>
      <c r="E690" s="347" t="s">
        <v>139</v>
      </c>
      <c r="F690" s="331"/>
      <c r="G690" s="342">
        <v>0</v>
      </c>
      <c r="H690" s="331"/>
      <c r="I690" s="331"/>
      <c r="J690" s="343">
        <f>D690*G690</f>
        <v>0</v>
      </c>
    </row>
    <row r="691" spans="1:10" ht="15.75" thickBot="1">
      <c r="A691" s="404"/>
      <c r="B691" s="344"/>
      <c r="C691" s="125"/>
      <c r="D691" s="405" t="s">
        <v>317</v>
      </c>
      <c r="E691" s="405"/>
      <c r="F691" s="405"/>
      <c r="G691" s="405"/>
      <c r="H691" s="405"/>
      <c r="I691" s="125"/>
      <c r="J691" s="345">
        <f>SUM(J689:J690)</f>
        <v>0</v>
      </c>
    </row>
    <row r="692" spans="1:10" ht="15.75" thickBot="1">
      <c r="A692" s="404"/>
      <c r="B692" s="344"/>
      <c r="C692" s="125"/>
      <c r="D692" s="125"/>
      <c r="E692" s="125"/>
      <c r="F692" s="125"/>
      <c r="G692" s="125"/>
      <c r="H692" s="303" t="s">
        <v>318</v>
      </c>
      <c r="I692" s="125"/>
      <c r="J692" s="362">
        <f>J681+J687+J691+J682+J683</f>
        <v>0.90098036590807673</v>
      </c>
    </row>
    <row r="693" spans="1:10" ht="15.75" thickBot="1">
      <c r="A693" s="404"/>
      <c r="B693" s="346" t="s">
        <v>319</v>
      </c>
      <c r="C693" s="125"/>
      <c r="D693" s="304" t="s">
        <v>159</v>
      </c>
      <c r="E693" s="304" t="s">
        <v>295</v>
      </c>
      <c r="F693" s="304" t="s">
        <v>160</v>
      </c>
      <c r="G693" s="125"/>
      <c r="H693" s="304" t="s">
        <v>314</v>
      </c>
      <c r="I693" s="405" t="s">
        <v>314</v>
      </c>
      <c r="J693" s="409"/>
    </row>
    <row r="694" spans="1:10">
      <c r="A694" s="404"/>
      <c r="B694" s="338" t="s">
        <v>139</v>
      </c>
      <c r="C694" s="339" t="s">
        <v>139</v>
      </c>
      <c r="D694" s="354" t="s">
        <v>139</v>
      </c>
      <c r="E694" s="340">
        <v>0</v>
      </c>
      <c r="F694" s="347" t="s">
        <v>172</v>
      </c>
      <c r="G694" s="331"/>
      <c r="H694" s="342">
        <v>0</v>
      </c>
      <c r="I694" s="331"/>
      <c r="J694" s="343">
        <f>ROUNDDOWN(E694*H694,4)</f>
        <v>0</v>
      </c>
    </row>
    <row r="695" spans="1:10">
      <c r="A695" s="404"/>
      <c r="B695" s="338" t="s">
        <v>139</v>
      </c>
      <c r="C695" s="339" t="s">
        <v>139</v>
      </c>
      <c r="D695" s="354" t="s">
        <v>139</v>
      </c>
      <c r="E695" s="340">
        <v>0</v>
      </c>
      <c r="F695" s="347" t="s">
        <v>172</v>
      </c>
      <c r="G695" s="331"/>
      <c r="H695" s="342">
        <v>0</v>
      </c>
      <c r="I695" s="331"/>
      <c r="J695" s="343">
        <f t="shared" ref="J695" si="43">ROUNDDOWN(E695*H695,4)</f>
        <v>0</v>
      </c>
    </row>
    <row r="696" spans="1:10" ht="21" customHeight="1" thickBot="1">
      <c r="A696" s="404"/>
      <c r="B696" s="344"/>
      <c r="C696" s="125"/>
      <c r="D696" s="405" t="s">
        <v>320</v>
      </c>
      <c r="E696" s="405"/>
      <c r="F696" s="405"/>
      <c r="G696" s="405"/>
      <c r="H696" s="405"/>
      <c r="I696" s="125"/>
      <c r="J696" s="349">
        <f>SUM(J694:J695)</f>
        <v>0</v>
      </c>
    </row>
    <row r="697" spans="1:10" ht="15.75" thickBot="1">
      <c r="A697" s="404"/>
      <c r="B697" s="406" t="s">
        <v>321</v>
      </c>
      <c r="C697" s="407"/>
      <c r="D697" s="408" t="s">
        <v>295</v>
      </c>
      <c r="E697" s="408" t="s">
        <v>160</v>
      </c>
      <c r="F697" s="408" t="s">
        <v>42</v>
      </c>
      <c r="G697" s="408"/>
      <c r="H697" s="408"/>
      <c r="I697" s="331"/>
      <c r="J697" s="409" t="s">
        <v>314</v>
      </c>
    </row>
    <row r="698" spans="1:10" ht="15.75" thickBot="1">
      <c r="A698" s="404"/>
      <c r="B698" s="406"/>
      <c r="C698" s="407"/>
      <c r="D698" s="408"/>
      <c r="E698" s="408"/>
      <c r="F698" s="304" t="s">
        <v>322</v>
      </c>
      <c r="G698" s="304" t="s">
        <v>323</v>
      </c>
      <c r="H698" s="304" t="s">
        <v>324</v>
      </c>
      <c r="I698" s="125"/>
      <c r="J698" s="409"/>
    </row>
    <row r="699" spans="1:10">
      <c r="A699" s="404"/>
      <c r="B699" s="338" t="s">
        <v>139</v>
      </c>
      <c r="C699" s="339" t="s">
        <v>139</v>
      </c>
      <c r="D699" s="340">
        <v>0</v>
      </c>
      <c r="E699" s="347" t="s">
        <v>286</v>
      </c>
      <c r="F699" s="347"/>
      <c r="G699" s="347"/>
      <c r="H699" s="347"/>
      <c r="I699" s="331"/>
      <c r="J699" s="287"/>
    </row>
    <row r="700" spans="1:10">
      <c r="A700" s="404"/>
      <c r="B700" s="338" t="s">
        <v>139</v>
      </c>
      <c r="C700" s="339" t="s">
        <v>139</v>
      </c>
      <c r="D700" s="340">
        <v>0</v>
      </c>
      <c r="E700" s="347" t="s">
        <v>286</v>
      </c>
      <c r="F700" s="347"/>
      <c r="G700" s="347"/>
      <c r="H700" s="347"/>
      <c r="I700" s="331"/>
      <c r="J700" s="287"/>
    </row>
    <row r="701" spans="1:10">
      <c r="A701" s="404"/>
      <c r="B701" s="286"/>
      <c r="C701" s="331"/>
      <c r="D701" s="410" t="s">
        <v>328</v>
      </c>
      <c r="E701" s="410"/>
      <c r="F701" s="410"/>
      <c r="G701" s="410"/>
      <c r="H701" s="410"/>
      <c r="I701" s="331"/>
      <c r="J701" s="287"/>
    </row>
    <row r="702" spans="1:10" ht="15.75" thickBot="1">
      <c r="A702" s="404"/>
      <c r="B702" s="355"/>
      <c r="C702" s="124"/>
      <c r="D702" s="124"/>
      <c r="E702" s="124"/>
      <c r="F702" s="411" t="s">
        <v>329</v>
      </c>
      <c r="G702" s="411"/>
      <c r="H702" s="411"/>
      <c r="I702" s="124"/>
      <c r="J702" s="356">
        <f>TRUNC(J692+J696,2)</f>
        <v>0.9</v>
      </c>
    </row>
    <row r="703" spans="1:10" ht="15.75" thickTop="1">
      <c r="A703" s="404"/>
      <c r="B703" s="357" t="s">
        <v>330</v>
      </c>
      <c r="C703" s="331"/>
      <c r="D703" s="331"/>
      <c r="E703" s="331"/>
      <c r="F703" s="331"/>
      <c r="G703" s="331"/>
      <c r="H703" s="331"/>
      <c r="I703" s="331"/>
      <c r="J703" s="287"/>
    </row>
    <row r="704" spans="1:10">
      <c r="B704" s="286"/>
      <c r="C704" s="331"/>
      <c r="D704" s="331"/>
      <c r="E704" s="331"/>
      <c r="F704" s="331"/>
      <c r="G704" s="331"/>
      <c r="H704" s="331"/>
      <c r="I704" s="331"/>
      <c r="J704" s="287"/>
    </row>
    <row r="705" spans="1:13" ht="23.25" thickBot="1">
      <c r="A705" s="404">
        <v>20</v>
      </c>
      <c r="B705" s="358" t="s">
        <v>332</v>
      </c>
      <c r="C705" s="128"/>
      <c r="D705" s="128"/>
      <c r="E705" s="128"/>
      <c r="F705" s="128"/>
      <c r="G705" s="128"/>
      <c r="H705" s="128"/>
      <c r="I705" s="128"/>
      <c r="J705" s="359"/>
      <c r="K705" s="253">
        <f>J741</f>
        <v>2.2200000000000002</v>
      </c>
      <c r="L705" s="131"/>
      <c r="M705" s="131"/>
    </row>
    <row r="706" spans="1:13" ht="21.75" customHeight="1" thickTop="1">
      <c r="A706" s="404"/>
      <c r="B706" s="330" t="s">
        <v>331</v>
      </c>
      <c r="C706" s="412" t="s">
        <v>488</v>
      </c>
      <c r="D706" s="412"/>
      <c r="E706" s="412"/>
      <c r="F706" s="412"/>
      <c r="G706" s="412"/>
      <c r="H706" s="412"/>
      <c r="I706" s="412"/>
      <c r="J706" s="413"/>
      <c r="L706" s="132"/>
      <c r="M706" s="132"/>
    </row>
    <row r="707" spans="1:13" ht="15.75">
      <c r="A707" s="404"/>
      <c r="B707" s="414" t="s">
        <v>291</v>
      </c>
      <c r="C707" s="415"/>
      <c r="D707" s="415"/>
      <c r="E707" s="415" t="s">
        <v>140</v>
      </c>
      <c r="F707" s="415"/>
      <c r="G707" s="331"/>
      <c r="H707" s="331"/>
      <c r="I707" s="331"/>
      <c r="J707" s="287"/>
      <c r="L707" s="126"/>
      <c r="M707" s="126"/>
    </row>
    <row r="708" spans="1:13" ht="15.75">
      <c r="A708" s="404"/>
      <c r="B708" s="414"/>
      <c r="C708" s="415"/>
      <c r="D708" s="415"/>
      <c r="E708" s="416" t="s">
        <v>502</v>
      </c>
      <c r="F708" s="416"/>
      <c r="G708" s="331"/>
      <c r="H708" s="332" t="s">
        <v>292</v>
      </c>
      <c r="I708" s="333">
        <v>149.4</v>
      </c>
      <c r="J708" s="334" t="str">
        <f>VLOOKUP(A705,ORÇAMENTO!$A$10:$L$46,7,1)</f>
        <v>TXKM</v>
      </c>
    </row>
    <row r="709" spans="1:13" ht="36" customHeight="1" thickBot="1">
      <c r="A709" s="404"/>
      <c r="B709" s="335">
        <v>5914622</v>
      </c>
      <c r="C709" s="417" t="s">
        <v>380</v>
      </c>
      <c r="D709" s="417"/>
      <c r="E709" s="417"/>
      <c r="F709" s="417"/>
      <c r="G709" s="417"/>
      <c r="H709" s="417"/>
      <c r="I709" s="418" t="s">
        <v>293</v>
      </c>
      <c r="J709" s="419"/>
    </row>
    <row r="710" spans="1:13" ht="15.75" thickBot="1">
      <c r="A710" s="404"/>
      <c r="B710" s="406" t="s">
        <v>294</v>
      </c>
      <c r="C710" s="407"/>
      <c r="D710" s="408" t="s">
        <v>295</v>
      </c>
      <c r="E710" s="408" t="s">
        <v>296</v>
      </c>
      <c r="F710" s="408"/>
      <c r="G710" s="408" t="s">
        <v>297</v>
      </c>
      <c r="H710" s="408"/>
      <c r="I710" s="331"/>
      <c r="J710" s="336" t="s">
        <v>298</v>
      </c>
    </row>
    <row r="711" spans="1:13" ht="15.75" thickBot="1">
      <c r="A711" s="404"/>
      <c r="B711" s="406"/>
      <c r="C711" s="407"/>
      <c r="D711" s="408"/>
      <c r="E711" s="304" t="s">
        <v>299</v>
      </c>
      <c r="F711" s="304" t="s">
        <v>300</v>
      </c>
      <c r="G711" s="304" t="s">
        <v>301</v>
      </c>
      <c r="H711" s="304" t="s">
        <v>302</v>
      </c>
      <c r="I711" s="125"/>
      <c r="J711" s="337" t="s">
        <v>303</v>
      </c>
    </row>
    <row r="712" spans="1:13" ht="28.5">
      <c r="A712" s="404"/>
      <c r="B712" s="338" t="s">
        <v>269</v>
      </c>
      <c r="C712" s="339" t="s">
        <v>270</v>
      </c>
      <c r="D712" s="340">
        <v>1</v>
      </c>
      <c r="E712" s="341">
        <v>1</v>
      </c>
      <c r="F712" s="341">
        <v>0</v>
      </c>
      <c r="G712" s="342">
        <v>332.4341</v>
      </c>
      <c r="H712" s="342">
        <v>109.9286</v>
      </c>
      <c r="I712" s="331"/>
      <c r="J712" s="343">
        <f>D712*(E712*G712+F712*H712)</f>
        <v>332.4341</v>
      </c>
    </row>
    <row r="713" spans="1:13">
      <c r="A713" s="404"/>
      <c r="B713" s="338" t="s">
        <v>139</v>
      </c>
      <c r="C713" s="339" t="s">
        <v>139</v>
      </c>
      <c r="D713" s="340"/>
      <c r="E713" s="341"/>
      <c r="F713" s="341"/>
      <c r="G713" s="342">
        <v>0</v>
      </c>
      <c r="H713" s="342">
        <v>0</v>
      </c>
      <c r="I713" s="331"/>
      <c r="J713" s="343">
        <f>D713*(E713*G713+F713*H713)</f>
        <v>0</v>
      </c>
    </row>
    <row r="714" spans="1:13" ht="15.75" thickBot="1">
      <c r="A714" s="404"/>
      <c r="B714" s="344"/>
      <c r="C714" s="125"/>
      <c r="D714" s="125"/>
      <c r="E714" s="125"/>
      <c r="F714" s="125"/>
      <c r="G714" s="125"/>
      <c r="H714" s="303" t="s">
        <v>304</v>
      </c>
      <c r="I714" s="125"/>
      <c r="J714" s="345">
        <f>SUM(J712:J713)</f>
        <v>332.4341</v>
      </c>
    </row>
    <row r="715" spans="1:13" ht="15.75" thickBot="1">
      <c r="A715" s="404"/>
      <c r="B715" s="346" t="s">
        <v>305</v>
      </c>
      <c r="C715" s="125"/>
      <c r="D715" s="304" t="s">
        <v>295</v>
      </c>
      <c r="E715" s="304" t="s">
        <v>160</v>
      </c>
      <c r="F715" s="125"/>
      <c r="G715" s="304" t="s">
        <v>297</v>
      </c>
      <c r="H715" s="405" t="s">
        <v>306</v>
      </c>
      <c r="I715" s="405"/>
      <c r="J715" s="409"/>
    </row>
    <row r="716" spans="1:13">
      <c r="A716" s="404"/>
      <c r="B716" s="338" t="s">
        <v>139</v>
      </c>
      <c r="C716" s="339" t="s">
        <v>139</v>
      </c>
      <c r="D716" s="340">
        <v>0</v>
      </c>
      <c r="E716" s="347" t="s">
        <v>139</v>
      </c>
      <c r="F716" s="331"/>
      <c r="G716" s="342">
        <v>0</v>
      </c>
      <c r="H716" s="331"/>
      <c r="I716" s="331"/>
      <c r="J716" s="343">
        <f>D716*G716</f>
        <v>0</v>
      </c>
    </row>
    <row r="717" spans="1:13">
      <c r="A717" s="404"/>
      <c r="B717" s="338" t="s">
        <v>139</v>
      </c>
      <c r="C717" s="339" t="s">
        <v>139</v>
      </c>
      <c r="D717" s="340">
        <v>0</v>
      </c>
      <c r="E717" s="347" t="s">
        <v>139</v>
      </c>
      <c r="F717" s="331"/>
      <c r="G717" s="342">
        <v>0</v>
      </c>
      <c r="H717" s="331"/>
      <c r="I717" s="331"/>
      <c r="J717" s="343">
        <f>D717*G717</f>
        <v>0</v>
      </c>
    </row>
    <row r="718" spans="1:13">
      <c r="A718" s="404"/>
      <c r="B718" s="286"/>
      <c r="C718" s="331"/>
      <c r="D718" s="410" t="s">
        <v>307</v>
      </c>
      <c r="E718" s="410"/>
      <c r="F718" s="410"/>
      <c r="G718" s="410"/>
      <c r="H718" s="410"/>
      <c r="I718" s="331"/>
      <c r="J718" s="343">
        <f>SUM(J716:J717)</f>
        <v>0</v>
      </c>
    </row>
    <row r="719" spans="1:13" ht="15.75" thickBot="1">
      <c r="A719" s="404"/>
      <c r="B719" s="344"/>
      <c r="C719" s="125"/>
      <c r="D719" s="405" t="s">
        <v>308</v>
      </c>
      <c r="E719" s="405"/>
      <c r="F719" s="405"/>
      <c r="G719" s="405"/>
      <c r="H719" s="405"/>
      <c r="I719" s="125"/>
      <c r="J719" s="349">
        <f>J714+J718</f>
        <v>332.4341</v>
      </c>
    </row>
    <row r="720" spans="1:13">
      <c r="A720" s="404"/>
      <c r="B720" s="286"/>
      <c r="C720" s="331"/>
      <c r="D720" s="410" t="s">
        <v>309</v>
      </c>
      <c r="E720" s="410"/>
      <c r="F720" s="410"/>
      <c r="G720" s="410"/>
      <c r="H720" s="410"/>
      <c r="I720" s="331"/>
      <c r="J720" s="350">
        <f>J719/I708</f>
        <v>2.2251278447121821</v>
      </c>
    </row>
    <row r="721" spans="1:13">
      <c r="A721" s="404"/>
      <c r="B721" s="286"/>
      <c r="C721" s="331"/>
      <c r="D721" s="331"/>
      <c r="E721" s="331"/>
      <c r="F721" s="331"/>
      <c r="G721" s="331"/>
      <c r="H721" s="351" t="s">
        <v>310</v>
      </c>
      <c r="I721" s="331"/>
      <c r="J721" s="352">
        <v>0</v>
      </c>
    </row>
    <row r="722" spans="1:13" ht="15.75" thickBot="1">
      <c r="A722" s="404"/>
      <c r="B722" s="344"/>
      <c r="C722" s="125"/>
      <c r="D722" s="125"/>
      <c r="E722" s="125"/>
      <c r="F722" s="125"/>
      <c r="G722" s="125"/>
      <c r="H722" s="303" t="s">
        <v>311</v>
      </c>
      <c r="I722" s="125"/>
      <c r="J722" s="353">
        <v>0</v>
      </c>
    </row>
    <row r="723" spans="1:13" ht="15.75" thickBot="1">
      <c r="A723" s="404"/>
      <c r="B723" s="346" t="s">
        <v>312</v>
      </c>
      <c r="C723" s="125"/>
      <c r="D723" s="304" t="s">
        <v>295</v>
      </c>
      <c r="E723" s="304" t="s">
        <v>160</v>
      </c>
      <c r="F723" s="125"/>
      <c r="G723" s="304" t="s">
        <v>313</v>
      </c>
      <c r="H723" s="405" t="s">
        <v>314</v>
      </c>
      <c r="I723" s="405"/>
      <c r="J723" s="409"/>
    </row>
    <row r="724" spans="1:13">
      <c r="A724" s="404"/>
      <c r="B724" s="338" t="s">
        <v>139</v>
      </c>
      <c r="C724" s="339" t="s">
        <v>139</v>
      </c>
      <c r="D724" s="340">
        <v>996</v>
      </c>
      <c r="E724" s="347" t="s">
        <v>139</v>
      </c>
      <c r="F724" s="331"/>
      <c r="G724" s="342">
        <v>0</v>
      </c>
      <c r="H724" s="331"/>
      <c r="I724" s="331"/>
      <c r="J724" s="343">
        <f>D724*G724</f>
        <v>0</v>
      </c>
      <c r="M724" s="130"/>
    </row>
    <row r="725" spans="1:13">
      <c r="A725" s="404"/>
      <c r="B725" s="338" t="s">
        <v>139</v>
      </c>
      <c r="C725" s="339" t="s">
        <v>139</v>
      </c>
      <c r="D725" s="340">
        <v>89.28</v>
      </c>
      <c r="E725" s="347" t="s">
        <v>139</v>
      </c>
      <c r="F725" s="331"/>
      <c r="G725" s="342">
        <v>0</v>
      </c>
      <c r="H725" s="331"/>
      <c r="I725" s="331"/>
      <c r="J725" s="343">
        <f t="shared" ref="J725" si="44">D725*G725</f>
        <v>0</v>
      </c>
      <c r="M725" s="130"/>
    </row>
    <row r="726" spans="1:13" ht="15.75" thickBot="1">
      <c r="A726" s="404"/>
      <c r="B726" s="344"/>
      <c r="C726" s="125"/>
      <c r="D726" s="405" t="s">
        <v>315</v>
      </c>
      <c r="E726" s="405"/>
      <c r="F726" s="405"/>
      <c r="G726" s="405"/>
      <c r="H726" s="405"/>
      <c r="I726" s="125"/>
      <c r="J726" s="345">
        <f>SUM(J724:J725)</f>
        <v>0</v>
      </c>
    </row>
    <row r="727" spans="1:13" ht="15.75" thickBot="1">
      <c r="A727" s="404"/>
      <c r="B727" s="346" t="s">
        <v>316</v>
      </c>
      <c r="C727" s="125"/>
      <c r="D727" s="304" t="s">
        <v>295</v>
      </c>
      <c r="E727" s="304" t="s">
        <v>160</v>
      </c>
      <c r="F727" s="125"/>
      <c r="G727" s="304" t="s">
        <v>314</v>
      </c>
      <c r="H727" s="405" t="s">
        <v>314</v>
      </c>
      <c r="I727" s="405"/>
      <c r="J727" s="409"/>
    </row>
    <row r="728" spans="1:13">
      <c r="A728" s="404"/>
      <c r="B728" s="338" t="s">
        <v>139</v>
      </c>
      <c r="C728" s="339" t="s">
        <v>139</v>
      </c>
      <c r="D728" s="340">
        <v>0</v>
      </c>
      <c r="E728" s="347" t="s">
        <v>139</v>
      </c>
      <c r="F728" s="331"/>
      <c r="G728" s="342">
        <v>0</v>
      </c>
      <c r="H728" s="331"/>
      <c r="I728" s="331"/>
      <c r="J728" s="343">
        <f>D728*G728</f>
        <v>0</v>
      </c>
    </row>
    <row r="729" spans="1:13">
      <c r="A729" s="404"/>
      <c r="B729" s="338" t="s">
        <v>139</v>
      </c>
      <c r="C729" s="339" t="s">
        <v>139</v>
      </c>
      <c r="D729" s="340">
        <v>0</v>
      </c>
      <c r="E729" s="347" t="s">
        <v>139</v>
      </c>
      <c r="F729" s="331"/>
      <c r="G729" s="342">
        <v>0</v>
      </c>
      <c r="H729" s="331"/>
      <c r="I729" s="331"/>
      <c r="J729" s="343">
        <f>D729*G729</f>
        <v>0</v>
      </c>
    </row>
    <row r="730" spans="1:13" ht="15.75" thickBot="1">
      <c r="A730" s="404"/>
      <c r="B730" s="344"/>
      <c r="C730" s="125"/>
      <c r="D730" s="405" t="s">
        <v>317</v>
      </c>
      <c r="E730" s="405"/>
      <c r="F730" s="405"/>
      <c r="G730" s="405"/>
      <c r="H730" s="405"/>
      <c r="I730" s="125"/>
      <c r="J730" s="345">
        <f>SUM(J728:J729)</f>
        <v>0</v>
      </c>
    </row>
    <row r="731" spans="1:13" ht="15.75" thickBot="1">
      <c r="A731" s="404"/>
      <c r="B731" s="344"/>
      <c r="C731" s="125"/>
      <c r="D731" s="125"/>
      <c r="E731" s="125"/>
      <c r="F731" s="125"/>
      <c r="G731" s="125"/>
      <c r="H731" s="303" t="s">
        <v>318</v>
      </c>
      <c r="I731" s="125"/>
      <c r="J731" s="349">
        <f>J720+J726+J730+J721+J722</f>
        <v>2.2251278447121821</v>
      </c>
    </row>
    <row r="732" spans="1:13" ht="15.75" thickBot="1">
      <c r="A732" s="404"/>
      <c r="B732" s="346" t="s">
        <v>319</v>
      </c>
      <c r="C732" s="125"/>
      <c r="D732" s="304" t="s">
        <v>159</v>
      </c>
      <c r="E732" s="304" t="s">
        <v>295</v>
      </c>
      <c r="F732" s="304" t="s">
        <v>160</v>
      </c>
      <c r="G732" s="125"/>
      <c r="H732" s="304" t="s">
        <v>314</v>
      </c>
      <c r="I732" s="405" t="s">
        <v>314</v>
      </c>
      <c r="J732" s="409"/>
    </row>
    <row r="733" spans="1:13">
      <c r="A733" s="404"/>
      <c r="B733" s="338" t="s">
        <v>139</v>
      </c>
      <c r="C733" s="339" t="s">
        <v>139</v>
      </c>
      <c r="D733" s="354" t="s">
        <v>139</v>
      </c>
      <c r="E733" s="340">
        <v>0</v>
      </c>
      <c r="F733" s="347" t="s">
        <v>172</v>
      </c>
      <c r="G733" s="331"/>
      <c r="H733" s="342">
        <v>0</v>
      </c>
      <c r="I733" s="331"/>
      <c r="J733" s="343">
        <f>ROUNDDOWN(E733*H733,4)</f>
        <v>0</v>
      </c>
    </row>
    <row r="734" spans="1:13">
      <c r="A734" s="404"/>
      <c r="B734" s="338" t="s">
        <v>139</v>
      </c>
      <c r="C734" s="339" t="s">
        <v>139</v>
      </c>
      <c r="D734" s="354" t="s">
        <v>139</v>
      </c>
      <c r="E734" s="340">
        <v>0</v>
      </c>
      <c r="F734" s="347" t="s">
        <v>172</v>
      </c>
      <c r="G734" s="331"/>
      <c r="H734" s="342">
        <v>0</v>
      </c>
      <c r="I734" s="331"/>
      <c r="J734" s="343">
        <f t="shared" ref="J734" si="45">ROUNDDOWN(E734*H734,4)</f>
        <v>0</v>
      </c>
    </row>
    <row r="735" spans="1:13" ht="15.75" thickBot="1">
      <c r="A735" s="404"/>
      <c r="B735" s="344"/>
      <c r="C735" s="125"/>
      <c r="D735" s="405" t="s">
        <v>320</v>
      </c>
      <c r="E735" s="405"/>
      <c r="F735" s="405"/>
      <c r="G735" s="405"/>
      <c r="H735" s="405"/>
      <c r="I735" s="125"/>
      <c r="J735" s="349">
        <f>SUM(J733:J734)</f>
        <v>0</v>
      </c>
    </row>
    <row r="736" spans="1:13" ht="15.75" thickBot="1">
      <c r="A736" s="404"/>
      <c r="B736" s="406" t="s">
        <v>321</v>
      </c>
      <c r="C736" s="407"/>
      <c r="D736" s="408" t="s">
        <v>295</v>
      </c>
      <c r="E736" s="408" t="s">
        <v>160</v>
      </c>
      <c r="F736" s="408" t="s">
        <v>42</v>
      </c>
      <c r="G736" s="408"/>
      <c r="H736" s="408"/>
      <c r="I736" s="331"/>
      <c r="J736" s="409" t="s">
        <v>314</v>
      </c>
    </row>
    <row r="737" spans="1:13" ht="15.75" thickBot="1">
      <c r="A737" s="404"/>
      <c r="B737" s="406"/>
      <c r="C737" s="407"/>
      <c r="D737" s="408"/>
      <c r="E737" s="408"/>
      <c r="F737" s="304" t="s">
        <v>322</v>
      </c>
      <c r="G737" s="304" t="s">
        <v>323</v>
      </c>
      <c r="H737" s="304" t="s">
        <v>324</v>
      </c>
      <c r="I737" s="125"/>
      <c r="J737" s="409"/>
    </row>
    <row r="738" spans="1:13">
      <c r="A738" s="404"/>
      <c r="B738" s="338" t="s">
        <v>139</v>
      </c>
      <c r="C738" s="339" t="s">
        <v>139</v>
      </c>
      <c r="D738" s="340">
        <v>0</v>
      </c>
      <c r="E738" s="347" t="s">
        <v>286</v>
      </c>
      <c r="F738" s="347"/>
      <c r="G738" s="347"/>
      <c r="H738" s="347"/>
      <c r="I738" s="331"/>
      <c r="J738" s="287"/>
    </row>
    <row r="739" spans="1:13">
      <c r="A739" s="404"/>
      <c r="B739" s="338" t="s">
        <v>139</v>
      </c>
      <c r="C739" s="339" t="s">
        <v>139</v>
      </c>
      <c r="D739" s="340">
        <v>0</v>
      </c>
      <c r="E739" s="347" t="s">
        <v>286</v>
      </c>
      <c r="F739" s="347"/>
      <c r="G739" s="347"/>
      <c r="H739" s="347"/>
      <c r="I739" s="331"/>
      <c r="J739" s="287"/>
    </row>
    <row r="740" spans="1:13">
      <c r="A740" s="404"/>
      <c r="B740" s="286"/>
      <c r="C740" s="331"/>
      <c r="D740" s="410" t="s">
        <v>328</v>
      </c>
      <c r="E740" s="410"/>
      <c r="F740" s="410"/>
      <c r="G740" s="410"/>
      <c r="H740" s="410"/>
      <c r="I740" s="331"/>
      <c r="J740" s="287"/>
    </row>
    <row r="741" spans="1:13" ht="15.75" thickBot="1">
      <c r="A741" s="404"/>
      <c r="B741" s="355"/>
      <c r="C741" s="124"/>
      <c r="D741" s="124"/>
      <c r="E741" s="124"/>
      <c r="F741" s="411" t="s">
        <v>329</v>
      </c>
      <c r="G741" s="411"/>
      <c r="H741" s="411"/>
      <c r="I741" s="124"/>
      <c r="J741" s="356">
        <f>TRUNC(J731+J735,2)</f>
        <v>2.2200000000000002</v>
      </c>
    </row>
    <row r="742" spans="1:13" ht="15.75" thickTop="1">
      <c r="A742" s="404"/>
      <c r="B742" s="357" t="s">
        <v>330</v>
      </c>
      <c r="C742" s="331"/>
      <c r="D742" s="331"/>
      <c r="E742" s="331"/>
      <c r="F742" s="331"/>
      <c r="G742" s="331"/>
      <c r="H742" s="331"/>
      <c r="I742" s="331"/>
      <c r="J742" s="287"/>
    </row>
    <row r="743" spans="1:13">
      <c r="B743" s="286"/>
      <c r="C743" s="331"/>
      <c r="D743" s="331"/>
      <c r="E743" s="331"/>
      <c r="F743" s="331"/>
      <c r="G743" s="331"/>
      <c r="H743" s="331"/>
      <c r="I743" s="331"/>
      <c r="J743" s="287"/>
    </row>
    <row r="744" spans="1:13" ht="23.25" thickBot="1">
      <c r="A744" s="404">
        <v>21</v>
      </c>
      <c r="B744" s="358" t="s">
        <v>332</v>
      </c>
      <c r="C744" s="128"/>
      <c r="D744" s="128"/>
      <c r="E744" s="128"/>
      <c r="F744" s="128"/>
      <c r="G744" s="128"/>
      <c r="H744" s="128"/>
      <c r="I744" s="128"/>
      <c r="J744" s="359"/>
      <c r="K744" s="253">
        <f>J780</f>
        <v>35.08</v>
      </c>
      <c r="L744" s="131"/>
      <c r="M744" s="131"/>
    </row>
    <row r="745" spans="1:13" ht="21.75" customHeight="1" thickTop="1">
      <c r="A745" s="404"/>
      <c r="B745" s="330" t="s">
        <v>331</v>
      </c>
      <c r="C745" s="412" t="s">
        <v>488</v>
      </c>
      <c r="D745" s="412"/>
      <c r="E745" s="412"/>
      <c r="F745" s="412"/>
      <c r="G745" s="412"/>
      <c r="H745" s="412"/>
      <c r="I745" s="412"/>
      <c r="J745" s="413"/>
      <c r="L745" s="132"/>
      <c r="M745" s="132"/>
    </row>
    <row r="746" spans="1:13" ht="15.75">
      <c r="A746" s="404"/>
      <c r="B746" s="414" t="s">
        <v>291</v>
      </c>
      <c r="C746" s="415"/>
      <c r="D746" s="415"/>
      <c r="E746" s="415" t="s">
        <v>140</v>
      </c>
      <c r="F746" s="415"/>
      <c r="G746" s="331"/>
      <c r="H746" s="331"/>
      <c r="I746" s="331"/>
      <c r="J746" s="287"/>
      <c r="L746" s="126"/>
      <c r="M746" s="126"/>
    </row>
    <row r="747" spans="1:13" ht="15.75">
      <c r="A747" s="404"/>
      <c r="B747" s="414"/>
      <c r="C747" s="415"/>
      <c r="D747" s="415"/>
      <c r="E747" s="416" t="s">
        <v>502</v>
      </c>
      <c r="F747" s="416"/>
      <c r="G747" s="331"/>
      <c r="H747" s="332" t="s">
        <v>292</v>
      </c>
      <c r="I747" s="333">
        <v>1</v>
      </c>
      <c r="J747" s="334" t="str">
        <f>VLOOKUP(A744,ORÇAMENTO!$A$10:$L$46,7,1)</f>
        <v>M</v>
      </c>
    </row>
    <row r="748" spans="1:13" ht="36" customHeight="1" thickBot="1">
      <c r="A748" s="404"/>
      <c r="B748" s="335">
        <v>94273</v>
      </c>
      <c r="C748" s="417" t="s">
        <v>382</v>
      </c>
      <c r="D748" s="417"/>
      <c r="E748" s="417"/>
      <c r="F748" s="417"/>
      <c r="G748" s="417"/>
      <c r="H748" s="417"/>
      <c r="I748" s="418" t="s">
        <v>293</v>
      </c>
      <c r="J748" s="419"/>
    </row>
    <row r="749" spans="1:13" ht="15.75" thickBot="1">
      <c r="A749" s="404"/>
      <c r="B749" s="406" t="s">
        <v>294</v>
      </c>
      <c r="C749" s="407"/>
      <c r="D749" s="408" t="s">
        <v>295</v>
      </c>
      <c r="E749" s="408" t="s">
        <v>296</v>
      </c>
      <c r="F749" s="408"/>
      <c r="G749" s="408" t="s">
        <v>297</v>
      </c>
      <c r="H749" s="408"/>
      <c r="I749" s="331"/>
      <c r="J749" s="336" t="s">
        <v>298</v>
      </c>
    </row>
    <row r="750" spans="1:13" ht="15.75" thickBot="1">
      <c r="A750" s="404"/>
      <c r="B750" s="406"/>
      <c r="C750" s="407"/>
      <c r="D750" s="408"/>
      <c r="E750" s="304" t="s">
        <v>299</v>
      </c>
      <c r="F750" s="304" t="s">
        <v>300</v>
      </c>
      <c r="G750" s="304" t="s">
        <v>301</v>
      </c>
      <c r="H750" s="304" t="s">
        <v>302</v>
      </c>
      <c r="I750" s="125"/>
      <c r="J750" s="337" t="s">
        <v>303</v>
      </c>
    </row>
    <row r="751" spans="1:13">
      <c r="A751" s="404"/>
      <c r="B751" s="338" t="s">
        <v>139</v>
      </c>
      <c r="C751" s="339" t="s">
        <v>139</v>
      </c>
      <c r="D751" s="340"/>
      <c r="E751" s="341"/>
      <c r="F751" s="341"/>
      <c r="G751" s="342">
        <v>0</v>
      </c>
      <c r="H751" s="342">
        <v>0</v>
      </c>
      <c r="I751" s="331"/>
      <c r="J751" s="343">
        <f>D751*(E751*G751+F751*H751)</f>
        <v>0</v>
      </c>
    </row>
    <row r="752" spans="1:13">
      <c r="A752" s="404"/>
      <c r="B752" s="338" t="s">
        <v>139</v>
      </c>
      <c r="C752" s="339" t="s">
        <v>139</v>
      </c>
      <c r="D752" s="340"/>
      <c r="E752" s="341"/>
      <c r="F752" s="341"/>
      <c r="G752" s="342">
        <v>0</v>
      </c>
      <c r="H752" s="342">
        <v>0</v>
      </c>
      <c r="I752" s="331"/>
      <c r="J752" s="343">
        <f>D752*(E752*G752+F752*H752)</f>
        <v>0</v>
      </c>
    </row>
    <row r="753" spans="1:13" ht="15.75" thickBot="1">
      <c r="A753" s="404"/>
      <c r="B753" s="344"/>
      <c r="C753" s="125"/>
      <c r="D753" s="125"/>
      <c r="E753" s="125"/>
      <c r="F753" s="125"/>
      <c r="G753" s="125"/>
      <c r="H753" s="303" t="s">
        <v>304</v>
      </c>
      <c r="I753" s="125"/>
      <c r="J753" s="345">
        <f>SUM(J751:J752)</f>
        <v>0</v>
      </c>
    </row>
    <row r="754" spans="1:13" ht="15.75" thickBot="1">
      <c r="A754" s="404"/>
      <c r="B754" s="346" t="s">
        <v>305</v>
      </c>
      <c r="C754" s="125"/>
      <c r="D754" s="304" t="s">
        <v>295</v>
      </c>
      <c r="E754" s="304" t="s">
        <v>160</v>
      </c>
      <c r="F754" s="125"/>
      <c r="G754" s="304" t="s">
        <v>297</v>
      </c>
      <c r="H754" s="405" t="s">
        <v>306</v>
      </c>
      <c r="I754" s="405"/>
      <c r="J754" s="409"/>
    </row>
    <row r="755" spans="1:13">
      <c r="A755" s="404"/>
      <c r="B755" s="338" t="s">
        <v>225</v>
      </c>
      <c r="C755" s="339" t="s">
        <v>226</v>
      </c>
      <c r="D755" s="340">
        <v>0.2296</v>
      </c>
      <c r="E755" s="347" t="s">
        <v>218</v>
      </c>
      <c r="F755" s="331"/>
      <c r="G755" s="342">
        <v>22.606999999999999</v>
      </c>
      <c r="H755" s="331"/>
      <c r="I755" s="331"/>
      <c r="J755" s="343">
        <f>D755*G755</f>
        <v>5.1905671999999994</v>
      </c>
    </row>
    <row r="756" spans="1:13">
      <c r="A756" s="404"/>
      <c r="B756" s="338" t="s">
        <v>223</v>
      </c>
      <c r="C756" s="339" t="s">
        <v>224</v>
      </c>
      <c r="D756" s="340">
        <v>0.2296</v>
      </c>
      <c r="E756" s="347" t="s">
        <v>218</v>
      </c>
      <c r="F756" s="331"/>
      <c r="G756" s="342">
        <v>28.499500000000001</v>
      </c>
      <c r="H756" s="331"/>
      <c r="I756" s="331"/>
      <c r="J756" s="343">
        <f>D756*G756</f>
        <v>6.5434852000000001</v>
      </c>
    </row>
    <row r="757" spans="1:13">
      <c r="A757" s="404"/>
      <c r="B757" s="286"/>
      <c r="C757" s="331"/>
      <c r="D757" s="410" t="s">
        <v>307</v>
      </c>
      <c r="E757" s="410"/>
      <c r="F757" s="410"/>
      <c r="G757" s="410"/>
      <c r="H757" s="410"/>
      <c r="I757" s="331"/>
      <c r="J757" s="343">
        <f>SUM(J755:J756)</f>
        <v>11.734052399999999</v>
      </c>
    </row>
    <row r="758" spans="1:13" ht="15.75" thickBot="1">
      <c r="A758" s="404"/>
      <c r="B758" s="344"/>
      <c r="C758" s="125"/>
      <c r="D758" s="405" t="s">
        <v>308</v>
      </c>
      <c r="E758" s="405"/>
      <c r="F758" s="405"/>
      <c r="G758" s="405"/>
      <c r="H758" s="405"/>
      <c r="I758" s="125"/>
      <c r="J758" s="349">
        <f>J753+J757</f>
        <v>11.734052399999999</v>
      </c>
    </row>
    <row r="759" spans="1:13">
      <c r="A759" s="404"/>
      <c r="B759" s="286"/>
      <c r="C759" s="331"/>
      <c r="D759" s="410" t="s">
        <v>309</v>
      </c>
      <c r="E759" s="410"/>
      <c r="F759" s="410"/>
      <c r="G759" s="410"/>
      <c r="H759" s="410"/>
      <c r="I759" s="331"/>
      <c r="J759" s="350">
        <f>J758/I747</f>
        <v>11.734052399999999</v>
      </c>
    </row>
    <row r="760" spans="1:13">
      <c r="A760" s="404"/>
      <c r="B760" s="286"/>
      <c r="C760" s="331"/>
      <c r="D760" s="331"/>
      <c r="E760" s="331"/>
      <c r="F760" s="331"/>
      <c r="G760" s="331"/>
      <c r="H760" s="351" t="s">
        <v>310</v>
      </c>
      <c r="I760" s="331"/>
      <c r="J760" s="352">
        <v>0</v>
      </c>
    </row>
    <row r="761" spans="1:13" ht="15.75" thickBot="1">
      <c r="A761" s="404"/>
      <c r="B761" s="344"/>
      <c r="C761" s="125"/>
      <c r="D761" s="125"/>
      <c r="E761" s="125"/>
      <c r="F761" s="125"/>
      <c r="G761" s="125"/>
      <c r="H761" s="303" t="s">
        <v>311</v>
      </c>
      <c r="I761" s="125"/>
      <c r="J761" s="353">
        <v>0</v>
      </c>
    </row>
    <row r="762" spans="1:13" ht="15.75" thickBot="1">
      <c r="A762" s="404"/>
      <c r="B762" s="346" t="s">
        <v>312</v>
      </c>
      <c r="C762" s="125"/>
      <c r="D762" s="304" t="s">
        <v>295</v>
      </c>
      <c r="E762" s="304" t="s">
        <v>160</v>
      </c>
      <c r="F762" s="125"/>
      <c r="G762" s="304" t="s">
        <v>313</v>
      </c>
      <c r="H762" s="405" t="s">
        <v>314</v>
      </c>
      <c r="I762" s="405"/>
      <c r="J762" s="409"/>
    </row>
    <row r="763" spans="1:13">
      <c r="A763" s="404"/>
      <c r="B763" s="338" t="s">
        <v>170</v>
      </c>
      <c r="C763" s="339" t="s">
        <v>171</v>
      </c>
      <c r="D763" s="340">
        <v>6.6E-3</v>
      </c>
      <c r="E763" s="347" t="s">
        <v>91</v>
      </c>
      <c r="F763" s="331"/>
      <c r="G763" s="342">
        <v>50</v>
      </c>
      <c r="H763" s="331"/>
      <c r="I763" s="331"/>
      <c r="J763" s="343">
        <f t="shared" ref="J763:J764" si="46">D763*G763</f>
        <v>0.33</v>
      </c>
      <c r="M763" s="130"/>
    </row>
    <row r="764" spans="1:13" ht="28.5">
      <c r="A764" s="404"/>
      <c r="B764" s="338">
        <v>4059</v>
      </c>
      <c r="C764" s="339" t="s">
        <v>384</v>
      </c>
      <c r="D764" s="340">
        <v>1.0049999999999999</v>
      </c>
      <c r="E764" s="347" t="s">
        <v>167</v>
      </c>
      <c r="F764" s="331"/>
      <c r="G764" s="363">
        <v>22</v>
      </c>
      <c r="H764" s="385" t="s">
        <v>496</v>
      </c>
      <c r="I764" s="331"/>
      <c r="J764" s="343">
        <f t="shared" si="46"/>
        <v>22.11</v>
      </c>
      <c r="M764" s="130"/>
    </row>
    <row r="765" spans="1:13" ht="15.75" thickBot="1">
      <c r="A765" s="404"/>
      <c r="B765" s="344"/>
      <c r="C765" s="125"/>
      <c r="D765" s="405" t="s">
        <v>315</v>
      </c>
      <c r="E765" s="405"/>
      <c r="F765" s="405"/>
      <c r="G765" s="405"/>
      <c r="H765" s="405"/>
      <c r="I765" s="125"/>
      <c r="J765" s="345">
        <f>SUM(J763:J764)</f>
        <v>22.439999999999998</v>
      </c>
    </row>
    <row r="766" spans="1:13" ht="15.75" thickBot="1">
      <c r="A766" s="404"/>
      <c r="B766" s="346" t="s">
        <v>316</v>
      </c>
      <c r="C766" s="125"/>
      <c r="D766" s="304" t="s">
        <v>295</v>
      </c>
      <c r="E766" s="304" t="s">
        <v>160</v>
      </c>
      <c r="F766" s="125"/>
      <c r="G766" s="304" t="s">
        <v>314</v>
      </c>
      <c r="H766" s="405" t="s">
        <v>314</v>
      </c>
      <c r="I766" s="405"/>
      <c r="J766" s="409"/>
    </row>
    <row r="767" spans="1:13" ht="28.5">
      <c r="A767" s="404"/>
      <c r="B767" s="338">
        <v>1109669</v>
      </c>
      <c r="C767" s="339" t="s">
        <v>278</v>
      </c>
      <c r="D767" s="340">
        <v>1.8E-3</v>
      </c>
      <c r="E767" s="347" t="s">
        <v>91</v>
      </c>
      <c r="F767" s="331"/>
      <c r="G767" s="342">
        <v>504.05</v>
      </c>
      <c r="H767" s="331"/>
      <c r="I767" s="331"/>
      <c r="J767" s="343">
        <f>D767*G767</f>
        <v>0.90729000000000004</v>
      </c>
      <c r="M767" s="130"/>
    </row>
    <row r="768" spans="1:13">
      <c r="A768" s="404"/>
      <c r="B768" s="338" t="s">
        <v>139</v>
      </c>
      <c r="C768" s="339" t="s">
        <v>139</v>
      </c>
      <c r="D768" s="340">
        <v>0</v>
      </c>
      <c r="E768" s="347" t="s">
        <v>139</v>
      </c>
      <c r="F768" s="331"/>
      <c r="G768" s="342">
        <v>0</v>
      </c>
      <c r="H768" s="331"/>
      <c r="I768" s="331"/>
      <c r="J768" s="343">
        <f t="shared" ref="J768" si="47">D768*G768</f>
        <v>0</v>
      </c>
      <c r="M768" s="130"/>
    </row>
    <row r="769" spans="1:13" ht="15.75" thickBot="1">
      <c r="A769" s="404"/>
      <c r="B769" s="344"/>
      <c r="C769" s="125"/>
      <c r="D769" s="405" t="s">
        <v>317</v>
      </c>
      <c r="E769" s="405"/>
      <c r="F769" s="405"/>
      <c r="G769" s="405"/>
      <c r="H769" s="405"/>
      <c r="I769" s="125"/>
      <c r="J769" s="345">
        <f>SUM(J767:J768)</f>
        <v>0.90729000000000004</v>
      </c>
      <c r="M769" s="130"/>
    </row>
    <row r="770" spans="1:13" ht="15.75" thickBot="1">
      <c r="A770" s="404"/>
      <c r="B770" s="344"/>
      <c r="C770" s="125"/>
      <c r="D770" s="125"/>
      <c r="E770" s="125"/>
      <c r="F770" s="125"/>
      <c r="G770" s="125"/>
      <c r="H770" s="303" t="s">
        <v>318</v>
      </c>
      <c r="I770" s="125"/>
      <c r="J770" s="349">
        <f>J759+J765+J769+J760+J761</f>
        <v>35.081342399999997</v>
      </c>
    </row>
    <row r="771" spans="1:13" ht="15.75" thickBot="1">
      <c r="A771" s="404"/>
      <c r="B771" s="346" t="s">
        <v>319</v>
      </c>
      <c r="C771" s="125"/>
      <c r="D771" s="304" t="s">
        <v>159</v>
      </c>
      <c r="E771" s="304" t="s">
        <v>295</v>
      </c>
      <c r="F771" s="304" t="s">
        <v>160</v>
      </c>
      <c r="G771" s="125"/>
      <c r="H771" s="304" t="s">
        <v>314</v>
      </c>
      <c r="I771" s="405" t="s">
        <v>314</v>
      </c>
      <c r="J771" s="409"/>
    </row>
    <row r="772" spans="1:13">
      <c r="A772" s="404"/>
      <c r="B772" s="338" t="s">
        <v>139</v>
      </c>
      <c r="C772" s="339" t="s">
        <v>139</v>
      </c>
      <c r="D772" s="354" t="s">
        <v>139</v>
      </c>
      <c r="E772" s="340">
        <v>0</v>
      </c>
      <c r="F772" s="347" t="s">
        <v>172</v>
      </c>
      <c r="G772" s="331"/>
      <c r="H772" s="342">
        <v>0</v>
      </c>
      <c r="I772" s="331"/>
      <c r="J772" s="343">
        <f>ROUNDDOWN(E772*H772,4)</f>
        <v>0</v>
      </c>
    </row>
    <row r="773" spans="1:13">
      <c r="A773" s="404"/>
      <c r="B773" s="338" t="s">
        <v>139</v>
      </c>
      <c r="C773" s="339" t="s">
        <v>139</v>
      </c>
      <c r="D773" s="354" t="s">
        <v>139</v>
      </c>
      <c r="E773" s="340">
        <v>0</v>
      </c>
      <c r="F773" s="347" t="s">
        <v>172</v>
      </c>
      <c r="G773" s="331"/>
      <c r="H773" s="342">
        <v>0</v>
      </c>
      <c r="I773" s="331"/>
      <c r="J773" s="343">
        <f t="shared" ref="J773" si="48">ROUNDDOWN(E773*H773,4)</f>
        <v>0</v>
      </c>
    </row>
    <row r="774" spans="1:13" ht="15.75" thickBot="1">
      <c r="A774" s="404"/>
      <c r="B774" s="344"/>
      <c r="C774" s="125"/>
      <c r="D774" s="405" t="s">
        <v>320</v>
      </c>
      <c r="E774" s="405"/>
      <c r="F774" s="405"/>
      <c r="G774" s="405"/>
      <c r="H774" s="405"/>
      <c r="I774" s="125"/>
      <c r="J774" s="349">
        <f>SUM(J772:J773)</f>
        <v>0</v>
      </c>
    </row>
    <row r="775" spans="1:13" ht="15.75" thickBot="1">
      <c r="A775" s="404"/>
      <c r="B775" s="406" t="s">
        <v>321</v>
      </c>
      <c r="C775" s="407"/>
      <c r="D775" s="408" t="s">
        <v>295</v>
      </c>
      <c r="E775" s="408" t="s">
        <v>160</v>
      </c>
      <c r="F775" s="408" t="s">
        <v>42</v>
      </c>
      <c r="G775" s="408"/>
      <c r="H775" s="408"/>
      <c r="I775" s="331"/>
      <c r="J775" s="409" t="s">
        <v>314</v>
      </c>
    </row>
    <row r="776" spans="1:13" ht="15.75" thickBot="1">
      <c r="A776" s="404"/>
      <c r="B776" s="406"/>
      <c r="C776" s="407"/>
      <c r="D776" s="408"/>
      <c r="E776" s="408"/>
      <c r="F776" s="304" t="s">
        <v>322</v>
      </c>
      <c r="G776" s="304" t="s">
        <v>323</v>
      </c>
      <c r="H776" s="304" t="s">
        <v>324</v>
      </c>
      <c r="I776" s="125"/>
      <c r="J776" s="409"/>
    </row>
    <row r="777" spans="1:13">
      <c r="A777" s="404"/>
      <c r="B777" s="338" t="s">
        <v>139</v>
      </c>
      <c r="C777" s="339" t="s">
        <v>139</v>
      </c>
      <c r="D777" s="340">
        <v>0</v>
      </c>
      <c r="E777" s="347" t="s">
        <v>286</v>
      </c>
      <c r="F777" s="347" t="s">
        <v>325</v>
      </c>
      <c r="G777" s="347" t="s">
        <v>326</v>
      </c>
      <c r="H777" s="347" t="s">
        <v>327</v>
      </c>
      <c r="I777" s="331"/>
      <c r="J777" s="287"/>
    </row>
    <row r="778" spans="1:13">
      <c r="A778" s="404"/>
      <c r="B778" s="338" t="s">
        <v>139</v>
      </c>
      <c r="C778" s="339" t="s">
        <v>139</v>
      </c>
      <c r="D778" s="340">
        <v>0</v>
      </c>
      <c r="E778" s="347" t="s">
        <v>286</v>
      </c>
      <c r="F778" s="347" t="s">
        <v>325</v>
      </c>
      <c r="G778" s="347" t="s">
        <v>326</v>
      </c>
      <c r="H778" s="347" t="s">
        <v>327</v>
      </c>
      <c r="I778" s="331"/>
      <c r="J778" s="287"/>
    </row>
    <row r="779" spans="1:13">
      <c r="A779" s="404"/>
      <c r="B779" s="286"/>
      <c r="C779" s="331"/>
      <c r="D779" s="410" t="s">
        <v>328</v>
      </c>
      <c r="E779" s="410"/>
      <c r="F779" s="410"/>
      <c r="G779" s="410"/>
      <c r="H779" s="410"/>
      <c r="I779" s="331"/>
      <c r="J779" s="287"/>
    </row>
    <row r="780" spans="1:13" ht="15.75" thickBot="1">
      <c r="A780" s="404"/>
      <c r="B780" s="355"/>
      <c r="C780" s="124"/>
      <c r="D780" s="124"/>
      <c r="E780" s="124"/>
      <c r="F780" s="411" t="s">
        <v>329</v>
      </c>
      <c r="G780" s="411"/>
      <c r="H780" s="411"/>
      <c r="I780" s="124"/>
      <c r="J780" s="356">
        <f>TRUNC(J770+J774,2)</f>
        <v>35.08</v>
      </c>
    </row>
    <row r="781" spans="1:13" ht="15.75" thickTop="1">
      <c r="A781" s="404"/>
      <c r="B781" s="357" t="s">
        <v>330</v>
      </c>
      <c r="C781" s="331"/>
      <c r="D781" s="331"/>
      <c r="E781" s="331"/>
      <c r="F781" s="331"/>
      <c r="G781" s="331"/>
      <c r="H781" s="331"/>
      <c r="I781" s="331"/>
      <c r="J781" s="287"/>
    </row>
    <row r="782" spans="1:13">
      <c r="B782" s="286"/>
      <c r="C782" s="331"/>
      <c r="D782" s="331"/>
      <c r="E782" s="331"/>
      <c r="F782" s="331"/>
      <c r="G782" s="331"/>
      <c r="H782" s="331"/>
      <c r="I782" s="331"/>
      <c r="J782" s="287"/>
    </row>
    <row r="783" spans="1:13" ht="23.25" thickBot="1">
      <c r="A783" s="404">
        <v>23</v>
      </c>
      <c r="B783" s="358" t="s">
        <v>332</v>
      </c>
      <c r="C783" s="128"/>
      <c r="D783" s="128"/>
      <c r="E783" s="128"/>
      <c r="F783" s="128"/>
      <c r="G783" s="128"/>
      <c r="H783" s="128"/>
      <c r="I783" s="128"/>
      <c r="J783" s="359"/>
      <c r="K783" s="253">
        <f>J821</f>
        <v>23.95</v>
      </c>
      <c r="L783" s="131"/>
      <c r="M783" s="131"/>
    </row>
    <row r="784" spans="1:13" ht="21.75" customHeight="1" thickTop="1">
      <c r="A784" s="404"/>
      <c r="B784" s="330" t="s">
        <v>331</v>
      </c>
      <c r="C784" s="412" t="s">
        <v>488</v>
      </c>
      <c r="D784" s="412"/>
      <c r="E784" s="412"/>
      <c r="F784" s="412"/>
      <c r="G784" s="412"/>
      <c r="H784" s="412"/>
      <c r="I784" s="412"/>
      <c r="J784" s="413"/>
      <c r="L784" s="132"/>
      <c r="M784" s="132"/>
    </row>
    <row r="785" spans="1:13" ht="15.75">
      <c r="A785" s="404"/>
      <c r="B785" s="414" t="s">
        <v>291</v>
      </c>
      <c r="C785" s="415"/>
      <c r="D785" s="415"/>
      <c r="E785" s="415" t="s">
        <v>140</v>
      </c>
      <c r="F785" s="415"/>
      <c r="G785" s="331"/>
      <c r="H785" s="331"/>
      <c r="I785" s="331"/>
      <c r="J785" s="287"/>
      <c r="L785" s="126"/>
      <c r="M785" s="126"/>
    </row>
    <row r="786" spans="1:13" ht="15.75">
      <c r="A786" s="404"/>
      <c r="B786" s="414"/>
      <c r="C786" s="415"/>
      <c r="D786" s="415"/>
      <c r="E786" s="416" t="s">
        <v>502</v>
      </c>
      <c r="F786" s="416"/>
      <c r="G786" s="331"/>
      <c r="H786" s="332" t="s">
        <v>292</v>
      </c>
      <c r="I786" s="333">
        <v>4.2016806722689077</v>
      </c>
      <c r="J786" s="334" t="str">
        <f>VLOOKUP(A783,ORÇAMENTO!$A$10:$L$46,7,1)</f>
        <v>M</v>
      </c>
    </row>
    <row r="787" spans="1:13" ht="36" customHeight="1" thickBot="1">
      <c r="A787" s="404"/>
      <c r="B787" s="335" t="s">
        <v>386</v>
      </c>
      <c r="C787" s="417" t="s">
        <v>383</v>
      </c>
      <c r="D787" s="417"/>
      <c r="E787" s="417"/>
      <c r="F787" s="417"/>
      <c r="G787" s="417"/>
      <c r="H787" s="417"/>
      <c r="I787" s="418" t="s">
        <v>293</v>
      </c>
      <c r="J787" s="419"/>
    </row>
    <row r="788" spans="1:13" ht="15.75" thickBot="1">
      <c r="A788" s="404"/>
      <c r="B788" s="406" t="s">
        <v>294</v>
      </c>
      <c r="C788" s="407"/>
      <c r="D788" s="408" t="s">
        <v>295</v>
      </c>
      <c r="E788" s="408" t="s">
        <v>296</v>
      </c>
      <c r="F788" s="408"/>
      <c r="G788" s="408" t="s">
        <v>297</v>
      </c>
      <c r="H788" s="408"/>
      <c r="I788" s="331"/>
      <c r="J788" s="336" t="s">
        <v>298</v>
      </c>
    </row>
    <row r="789" spans="1:13" ht="15.75" thickBot="1">
      <c r="A789" s="404"/>
      <c r="B789" s="406"/>
      <c r="C789" s="407"/>
      <c r="D789" s="408"/>
      <c r="E789" s="304" t="s">
        <v>299</v>
      </c>
      <c r="F789" s="304" t="s">
        <v>300</v>
      </c>
      <c r="G789" s="304" t="s">
        <v>301</v>
      </c>
      <c r="H789" s="304" t="s">
        <v>302</v>
      </c>
      <c r="I789" s="125"/>
      <c r="J789" s="337" t="s">
        <v>303</v>
      </c>
    </row>
    <row r="790" spans="1:13">
      <c r="A790" s="404"/>
      <c r="B790" s="338" t="s">
        <v>139</v>
      </c>
      <c r="C790" s="339" t="s">
        <v>139</v>
      </c>
      <c r="D790" s="340"/>
      <c r="E790" s="341"/>
      <c r="F790" s="341"/>
      <c r="G790" s="342">
        <v>0</v>
      </c>
      <c r="H790" s="342">
        <v>0</v>
      </c>
      <c r="I790" s="331"/>
      <c r="J790" s="343">
        <f>D790*(E790*G790+F790*H790)</f>
        <v>0</v>
      </c>
    </row>
    <row r="791" spans="1:13">
      <c r="A791" s="404"/>
      <c r="B791" s="338" t="s">
        <v>139</v>
      </c>
      <c r="C791" s="339" t="s">
        <v>139</v>
      </c>
      <c r="D791" s="340"/>
      <c r="E791" s="341"/>
      <c r="F791" s="341"/>
      <c r="G791" s="342">
        <v>0</v>
      </c>
      <c r="H791" s="342">
        <v>0</v>
      </c>
      <c r="I791" s="331"/>
      <c r="J791" s="343">
        <f>D791*(E791*G791+F791*H791)</f>
        <v>0</v>
      </c>
    </row>
    <row r="792" spans="1:13" ht="15.75" thickBot="1">
      <c r="A792" s="404"/>
      <c r="B792" s="344"/>
      <c r="C792" s="125"/>
      <c r="D792" s="125"/>
      <c r="E792" s="125"/>
      <c r="F792" s="125"/>
      <c r="G792" s="125"/>
      <c r="H792" s="303" t="s">
        <v>304</v>
      </c>
      <c r="I792" s="125"/>
      <c r="J792" s="345">
        <f>SUM(J790:J791)</f>
        <v>0</v>
      </c>
    </row>
    <row r="793" spans="1:13" ht="15.75" thickBot="1">
      <c r="A793" s="404"/>
      <c r="B793" s="346" t="s">
        <v>305</v>
      </c>
      <c r="C793" s="125"/>
      <c r="D793" s="304" t="s">
        <v>295</v>
      </c>
      <c r="E793" s="304" t="s">
        <v>160</v>
      </c>
      <c r="F793" s="125"/>
      <c r="G793" s="304" t="s">
        <v>297</v>
      </c>
      <c r="H793" s="405" t="s">
        <v>306</v>
      </c>
      <c r="I793" s="405"/>
      <c r="J793" s="409"/>
    </row>
    <row r="794" spans="1:13">
      <c r="A794" s="404"/>
      <c r="B794" s="338" t="s">
        <v>223</v>
      </c>
      <c r="C794" s="339" t="s">
        <v>224</v>
      </c>
      <c r="D794" s="340">
        <v>1</v>
      </c>
      <c r="E794" s="347" t="s">
        <v>218</v>
      </c>
      <c r="F794" s="331"/>
      <c r="G794" s="342">
        <v>28.499500000000001</v>
      </c>
      <c r="H794" s="331"/>
      <c r="I794" s="331"/>
      <c r="J794" s="343">
        <f>D794*G794</f>
        <v>28.499500000000001</v>
      </c>
    </row>
    <row r="795" spans="1:13">
      <c r="A795" s="404"/>
      <c r="B795" s="338" t="s">
        <v>225</v>
      </c>
      <c r="C795" s="339" t="s">
        <v>226</v>
      </c>
      <c r="D795" s="340">
        <v>1</v>
      </c>
      <c r="E795" s="347" t="s">
        <v>218</v>
      </c>
      <c r="F795" s="331"/>
      <c r="G795" s="342">
        <v>22.606999999999999</v>
      </c>
      <c r="H795" s="331"/>
      <c r="I795" s="331"/>
      <c r="J795" s="343">
        <f>D795*G795</f>
        <v>22.606999999999999</v>
      </c>
    </row>
    <row r="796" spans="1:13">
      <c r="A796" s="404"/>
      <c r="B796" s="286"/>
      <c r="C796" s="331"/>
      <c r="D796" s="410" t="s">
        <v>307</v>
      </c>
      <c r="E796" s="410"/>
      <c r="F796" s="410"/>
      <c r="G796" s="410"/>
      <c r="H796" s="410"/>
      <c r="I796" s="331"/>
      <c r="J796" s="343">
        <f>SUM(J794:J795)</f>
        <v>51.106499999999997</v>
      </c>
    </row>
    <row r="797" spans="1:13" ht="15.75" thickBot="1">
      <c r="A797" s="404"/>
      <c r="B797" s="344"/>
      <c r="C797" s="125"/>
      <c r="D797" s="405" t="s">
        <v>308</v>
      </c>
      <c r="E797" s="405"/>
      <c r="F797" s="405"/>
      <c r="G797" s="405"/>
      <c r="H797" s="405"/>
      <c r="I797" s="125"/>
      <c r="J797" s="349">
        <f>J792+J796</f>
        <v>51.106499999999997</v>
      </c>
    </row>
    <row r="798" spans="1:13">
      <c r="A798" s="404"/>
      <c r="B798" s="286"/>
      <c r="C798" s="331"/>
      <c r="D798" s="410" t="s">
        <v>309</v>
      </c>
      <c r="E798" s="410"/>
      <c r="F798" s="410"/>
      <c r="G798" s="410"/>
      <c r="H798" s="410"/>
      <c r="I798" s="331"/>
      <c r="J798" s="350">
        <f>J797/I786</f>
        <v>12.163346999999998</v>
      </c>
    </row>
    <row r="799" spans="1:13">
      <c r="A799" s="404"/>
      <c r="B799" s="286"/>
      <c r="C799" s="331"/>
      <c r="D799" s="331"/>
      <c r="E799" s="331"/>
      <c r="F799" s="331"/>
      <c r="G799" s="331"/>
      <c r="H799" s="351" t="s">
        <v>310</v>
      </c>
      <c r="I799" s="331"/>
      <c r="J799" s="352">
        <v>0</v>
      </c>
    </row>
    <row r="800" spans="1:13" ht="15.75" thickBot="1">
      <c r="A800" s="404"/>
      <c r="B800" s="344"/>
      <c r="C800" s="125"/>
      <c r="D800" s="125"/>
      <c r="E800" s="125"/>
      <c r="F800" s="125"/>
      <c r="G800" s="125"/>
      <c r="H800" s="303" t="s">
        <v>311</v>
      </c>
      <c r="I800" s="125"/>
      <c r="J800" s="353">
        <v>0</v>
      </c>
    </row>
    <row r="801" spans="1:13" ht="15.75" thickBot="1">
      <c r="A801" s="404"/>
      <c r="B801" s="346" t="s">
        <v>312</v>
      </c>
      <c r="C801" s="125"/>
      <c r="D801" s="304" t="s">
        <v>295</v>
      </c>
      <c r="E801" s="304" t="s">
        <v>160</v>
      </c>
      <c r="F801" s="125"/>
      <c r="G801" s="304" t="s">
        <v>313</v>
      </c>
      <c r="H801" s="405" t="s">
        <v>314</v>
      </c>
      <c r="I801" s="405"/>
      <c r="J801" s="409"/>
    </row>
    <row r="802" spans="1:13">
      <c r="A802" s="404"/>
      <c r="B802" s="338" t="s">
        <v>170</v>
      </c>
      <c r="C802" s="339" t="s">
        <v>171</v>
      </c>
      <c r="D802" s="340">
        <v>8.9999999999999993E-3</v>
      </c>
      <c r="E802" s="347" t="s">
        <v>91</v>
      </c>
      <c r="F802" s="331"/>
      <c r="G802" s="342">
        <v>50</v>
      </c>
      <c r="H802" s="331"/>
      <c r="I802" s="331"/>
      <c r="J802" s="343">
        <f t="shared" ref="J802" si="49">D802*G802</f>
        <v>0.44999999999999996</v>
      </c>
      <c r="M802" s="130"/>
    </row>
    <row r="803" spans="1:13">
      <c r="A803" s="404"/>
      <c r="B803" s="338" t="s">
        <v>176</v>
      </c>
      <c r="C803" s="339" t="s">
        <v>177</v>
      </c>
      <c r="D803" s="340">
        <v>8.3299999999999999E-2</v>
      </c>
      <c r="E803" s="347" t="s">
        <v>167</v>
      </c>
      <c r="F803" s="331"/>
      <c r="G803" s="342">
        <v>16.213799999999999</v>
      </c>
      <c r="H803" s="331"/>
      <c r="I803" s="331"/>
      <c r="J803" s="343">
        <f t="shared" ref="J803:J805" si="50">D803*G803</f>
        <v>1.35060954</v>
      </c>
      <c r="M803" s="130"/>
    </row>
    <row r="804" spans="1:13">
      <c r="A804" s="404"/>
      <c r="B804" s="338" t="s">
        <v>180</v>
      </c>
      <c r="C804" s="339" t="s">
        <v>181</v>
      </c>
      <c r="D804" s="340">
        <v>1.8800000000000001E-2</v>
      </c>
      <c r="E804" s="347" t="s">
        <v>91</v>
      </c>
      <c r="F804" s="331"/>
      <c r="G804" s="342">
        <v>520</v>
      </c>
      <c r="H804" s="386" t="s">
        <v>466</v>
      </c>
      <c r="I804" s="331"/>
      <c r="J804" s="343">
        <f t="shared" si="50"/>
        <v>9.7759999999999998</v>
      </c>
      <c r="M804" s="130"/>
    </row>
    <row r="805" spans="1:13">
      <c r="A805" s="404"/>
      <c r="B805" s="338" t="s">
        <v>194</v>
      </c>
      <c r="C805" s="339" t="s">
        <v>195</v>
      </c>
      <c r="D805" s="340">
        <v>0.1</v>
      </c>
      <c r="E805" s="347" t="s">
        <v>167</v>
      </c>
      <c r="F805" s="331"/>
      <c r="G805" s="342">
        <v>2.1215999999999999</v>
      </c>
      <c r="H805" s="331"/>
      <c r="I805" s="331"/>
      <c r="J805" s="343">
        <f t="shared" si="50"/>
        <v>0.21216000000000002</v>
      </c>
      <c r="M805" s="130"/>
    </row>
    <row r="806" spans="1:13" ht="15.75" thickBot="1">
      <c r="A806" s="404"/>
      <c r="B806" s="344"/>
      <c r="C806" s="125"/>
      <c r="D806" s="405" t="s">
        <v>315</v>
      </c>
      <c r="E806" s="405"/>
      <c r="F806" s="405"/>
      <c r="G806" s="405"/>
      <c r="H806" s="405"/>
      <c r="I806" s="125"/>
      <c r="J806" s="345">
        <f>SUM(J802:J805)</f>
        <v>11.788769540000001</v>
      </c>
    </row>
    <row r="807" spans="1:13" ht="15.75" thickBot="1">
      <c r="A807" s="404"/>
      <c r="B807" s="346" t="s">
        <v>316</v>
      </c>
      <c r="C807" s="125"/>
      <c r="D807" s="304" t="s">
        <v>295</v>
      </c>
      <c r="E807" s="304" t="s">
        <v>160</v>
      </c>
      <c r="F807" s="125"/>
      <c r="G807" s="304" t="s">
        <v>314</v>
      </c>
      <c r="H807" s="405" t="s">
        <v>314</v>
      </c>
      <c r="I807" s="405"/>
      <c r="J807" s="409"/>
    </row>
    <row r="808" spans="1:13">
      <c r="A808" s="404"/>
      <c r="B808" s="338" t="s">
        <v>139</v>
      </c>
      <c r="C808" s="339" t="s">
        <v>139</v>
      </c>
      <c r="D808" s="340"/>
      <c r="E808" s="347" t="s">
        <v>139</v>
      </c>
      <c r="F808" s="331"/>
      <c r="G808" s="342">
        <v>0</v>
      </c>
      <c r="H808" s="331"/>
      <c r="I808" s="331"/>
      <c r="J808" s="343">
        <f>D808*G808</f>
        <v>0</v>
      </c>
      <c r="M808" s="130"/>
    </row>
    <row r="809" spans="1:13">
      <c r="A809" s="404"/>
      <c r="B809" s="338" t="s">
        <v>139</v>
      </c>
      <c r="C809" s="339" t="s">
        <v>139</v>
      </c>
      <c r="D809" s="340"/>
      <c r="E809" s="347" t="s">
        <v>139</v>
      </c>
      <c r="F809" s="331"/>
      <c r="G809" s="342">
        <v>0</v>
      </c>
      <c r="H809" s="331"/>
      <c r="I809" s="331"/>
      <c r="J809" s="343">
        <f>D809*G809</f>
        <v>0</v>
      </c>
      <c r="M809" s="130"/>
    </row>
    <row r="810" spans="1:13" ht="15.75" thickBot="1">
      <c r="A810" s="404"/>
      <c r="B810" s="344"/>
      <c r="C810" s="125"/>
      <c r="D810" s="405" t="s">
        <v>317</v>
      </c>
      <c r="E810" s="405"/>
      <c r="F810" s="405"/>
      <c r="G810" s="405"/>
      <c r="H810" s="405"/>
      <c r="I810" s="125"/>
      <c r="J810" s="345">
        <f>SUM(J808:J809)</f>
        <v>0</v>
      </c>
    </row>
    <row r="811" spans="1:13" ht="15.75" thickBot="1">
      <c r="A811" s="404"/>
      <c r="B811" s="344"/>
      <c r="C811" s="125"/>
      <c r="D811" s="125"/>
      <c r="E811" s="125"/>
      <c r="F811" s="125"/>
      <c r="G811" s="125"/>
      <c r="H811" s="303" t="s">
        <v>318</v>
      </c>
      <c r="I811" s="125"/>
      <c r="J811" s="349">
        <f>J798+J806+J810+J799+J800</f>
        <v>23.952116539999999</v>
      </c>
    </row>
    <row r="812" spans="1:13" ht="15.75" thickBot="1">
      <c r="A812" s="404"/>
      <c r="B812" s="346" t="s">
        <v>319</v>
      </c>
      <c r="C812" s="125"/>
      <c r="D812" s="304" t="s">
        <v>159</v>
      </c>
      <c r="E812" s="304" t="s">
        <v>295</v>
      </c>
      <c r="F812" s="304" t="s">
        <v>160</v>
      </c>
      <c r="G812" s="125"/>
      <c r="H812" s="304" t="s">
        <v>314</v>
      </c>
      <c r="I812" s="405" t="s">
        <v>314</v>
      </c>
      <c r="J812" s="409"/>
    </row>
    <row r="813" spans="1:13">
      <c r="A813" s="404"/>
      <c r="B813" s="338" t="s">
        <v>139</v>
      </c>
      <c r="C813" s="339" t="s">
        <v>139</v>
      </c>
      <c r="D813" s="354" t="s">
        <v>139</v>
      </c>
      <c r="E813" s="340">
        <v>0</v>
      </c>
      <c r="F813" s="347" t="s">
        <v>172</v>
      </c>
      <c r="G813" s="331"/>
      <c r="H813" s="342">
        <v>0</v>
      </c>
      <c r="I813" s="331"/>
      <c r="J813" s="343">
        <f>ROUNDDOWN(E813*H813,4)</f>
        <v>0</v>
      </c>
    </row>
    <row r="814" spans="1:13">
      <c r="A814" s="404"/>
      <c r="B814" s="338" t="s">
        <v>139</v>
      </c>
      <c r="C814" s="339" t="s">
        <v>139</v>
      </c>
      <c r="D814" s="354" t="s">
        <v>139</v>
      </c>
      <c r="E814" s="340">
        <v>0</v>
      </c>
      <c r="F814" s="347" t="s">
        <v>172</v>
      </c>
      <c r="G814" s="331"/>
      <c r="H814" s="342">
        <v>0</v>
      </c>
      <c r="I814" s="331"/>
      <c r="J814" s="343">
        <f t="shared" ref="J814" si="51">ROUNDDOWN(E814*H814,4)</f>
        <v>0</v>
      </c>
    </row>
    <row r="815" spans="1:13" ht="15.75" thickBot="1">
      <c r="A815" s="404"/>
      <c r="B815" s="344"/>
      <c r="C815" s="125"/>
      <c r="D815" s="405" t="s">
        <v>320</v>
      </c>
      <c r="E815" s="405"/>
      <c r="F815" s="405"/>
      <c r="G815" s="405"/>
      <c r="H815" s="405"/>
      <c r="I815" s="125"/>
      <c r="J815" s="349">
        <f>SUM(J813:J814)</f>
        <v>0</v>
      </c>
    </row>
    <row r="816" spans="1:13" ht="15.75" thickBot="1">
      <c r="A816" s="404"/>
      <c r="B816" s="406" t="s">
        <v>321</v>
      </c>
      <c r="C816" s="407"/>
      <c r="D816" s="408" t="s">
        <v>295</v>
      </c>
      <c r="E816" s="408" t="s">
        <v>160</v>
      </c>
      <c r="F816" s="408" t="s">
        <v>42</v>
      </c>
      <c r="G816" s="408"/>
      <c r="H816" s="408"/>
      <c r="I816" s="331"/>
      <c r="J816" s="409" t="s">
        <v>314</v>
      </c>
    </row>
    <row r="817" spans="1:11" ht="15.75" thickBot="1">
      <c r="A817" s="404"/>
      <c r="B817" s="406"/>
      <c r="C817" s="407"/>
      <c r="D817" s="408"/>
      <c r="E817" s="408"/>
      <c r="F817" s="304" t="s">
        <v>322</v>
      </c>
      <c r="G817" s="304" t="s">
        <v>323</v>
      </c>
      <c r="H817" s="304" t="s">
        <v>324</v>
      </c>
      <c r="I817" s="125"/>
      <c r="J817" s="409"/>
    </row>
    <row r="818" spans="1:11">
      <c r="A818" s="404"/>
      <c r="B818" s="338" t="s">
        <v>139</v>
      </c>
      <c r="C818" s="339" t="s">
        <v>139</v>
      </c>
      <c r="D818" s="340">
        <v>0</v>
      </c>
      <c r="E818" s="347" t="s">
        <v>286</v>
      </c>
      <c r="F818" s="347"/>
      <c r="G818" s="347"/>
      <c r="H818" s="347"/>
      <c r="I818" s="331"/>
      <c r="J818" s="287"/>
    </row>
    <row r="819" spans="1:11">
      <c r="A819" s="404"/>
      <c r="B819" s="338" t="s">
        <v>139</v>
      </c>
      <c r="C819" s="339" t="s">
        <v>139</v>
      </c>
      <c r="D819" s="340">
        <v>0</v>
      </c>
      <c r="E819" s="347" t="s">
        <v>286</v>
      </c>
      <c r="F819" s="347"/>
      <c r="G819" s="347"/>
      <c r="H819" s="347"/>
      <c r="I819" s="331"/>
      <c r="J819" s="287"/>
    </row>
    <row r="820" spans="1:11">
      <c r="A820" s="404"/>
      <c r="B820" s="286"/>
      <c r="C820" s="331"/>
      <c r="D820" s="410" t="s">
        <v>328</v>
      </c>
      <c r="E820" s="410"/>
      <c r="F820" s="410"/>
      <c r="G820" s="410"/>
      <c r="H820" s="410"/>
      <c r="I820" s="331"/>
      <c r="J820" s="287"/>
    </row>
    <row r="821" spans="1:11" ht="15.75" thickBot="1">
      <c r="A821" s="404"/>
      <c r="B821" s="355"/>
      <c r="C821" s="124"/>
      <c r="D821" s="124"/>
      <c r="E821" s="124"/>
      <c r="F821" s="411" t="s">
        <v>329</v>
      </c>
      <c r="G821" s="411"/>
      <c r="H821" s="411"/>
      <c r="I821" s="124"/>
      <c r="J821" s="356">
        <f>TRUNC(J811+J815,2)</f>
        <v>23.95</v>
      </c>
    </row>
    <row r="822" spans="1:11" ht="15.75" thickTop="1">
      <c r="A822" s="404"/>
      <c r="B822" s="357" t="s">
        <v>330</v>
      </c>
      <c r="C822" s="331"/>
      <c r="D822" s="331"/>
      <c r="E822" s="331"/>
      <c r="F822" s="331"/>
      <c r="G822" s="331"/>
      <c r="H822" s="331"/>
      <c r="I822" s="331"/>
      <c r="J822" s="287"/>
    </row>
    <row r="823" spans="1:11">
      <c r="A823" s="302"/>
      <c r="B823" s="357"/>
      <c r="C823" s="331"/>
      <c r="D823" s="331"/>
      <c r="E823" s="331"/>
      <c r="F823" s="331"/>
      <c r="G823" s="331"/>
      <c r="H823" s="331"/>
      <c r="I823" s="331"/>
      <c r="J823" s="287"/>
    </row>
    <row r="824" spans="1:11" ht="23.25" thickBot="1">
      <c r="A824" s="404">
        <v>24</v>
      </c>
      <c r="B824" s="358" t="s">
        <v>332</v>
      </c>
      <c r="C824" s="128"/>
      <c r="D824" s="128"/>
      <c r="E824" s="128"/>
      <c r="F824" s="128"/>
      <c r="G824" s="128"/>
      <c r="H824" s="128"/>
      <c r="I824" s="128"/>
      <c r="J824" s="359"/>
      <c r="K824" s="253">
        <f>J862</f>
        <v>199.87</v>
      </c>
    </row>
    <row r="825" spans="1:11" ht="16.5" thickTop="1">
      <c r="A825" s="404"/>
      <c r="B825" s="330" t="s">
        <v>331</v>
      </c>
      <c r="C825" s="412" t="s">
        <v>488</v>
      </c>
      <c r="D825" s="412"/>
      <c r="E825" s="412"/>
      <c r="F825" s="412"/>
      <c r="G825" s="412"/>
      <c r="H825" s="412"/>
      <c r="I825" s="412"/>
      <c r="J825" s="413"/>
    </row>
    <row r="826" spans="1:11" ht="15.75">
      <c r="A826" s="404"/>
      <c r="B826" s="414" t="s">
        <v>291</v>
      </c>
      <c r="C826" s="415"/>
      <c r="D826" s="415"/>
      <c r="E826" s="415" t="s">
        <v>140</v>
      </c>
      <c r="F826" s="415"/>
      <c r="G826" s="331"/>
      <c r="H826" s="331"/>
      <c r="I826" s="331"/>
      <c r="J826" s="287"/>
    </row>
    <row r="827" spans="1:11" ht="15.75">
      <c r="A827" s="404"/>
      <c r="B827" s="414"/>
      <c r="C827" s="415"/>
      <c r="D827" s="415"/>
      <c r="E827" s="416" t="s">
        <v>502</v>
      </c>
      <c r="F827" s="416"/>
      <c r="G827" s="331"/>
      <c r="H827" s="332" t="s">
        <v>292</v>
      </c>
      <c r="I827" s="333">
        <v>1</v>
      </c>
      <c r="J827" s="334" t="str">
        <f>VLOOKUP(A824,ORÇAMENTO!$A$10:$L$46,7,1)</f>
        <v>UN.</v>
      </c>
    </row>
    <row r="828" spans="1:11" ht="24.75" customHeight="1" thickBot="1">
      <c r="A828" s="404"/>
      <c r="B828" s="335">
        <v>2003103</v>
      </c>
      <c r="C828" s="417" t="s">
        <v>491</v>
      </c>
      <c r="D828" s="417"/>
      <c r="E828" s="417"/>
      <c r="F828" s="417"/>
      <c r="G828" s="417"/>
      <c r="H828" s="417"/>
      <c r="I828" s="418" t="s">
        <v>293</v>
      </c>
      <c r="J828" s="419"/>
    </row>
    <row r="829" spans="1:11" ht="15.75" thickBot="1">
      <c r="A829" s="404"/>
      <c r="B829" s="406" t="s">
        <v>294</v>
      </c>
      <c r="C829" s="407"/>
      <c r="D829" s="408" t="s">
        <v>295</v>
      </c>
      <c r="E829" s="408" t="s">
        <v>296</v>
      </c>
      <c r="F829" s="408"/>
      <c r="G829" s="408" t="s">
        <v>297</v>
      </c>
      <c r="H829" s="408"/>
      <c r="I829" s="331"/>
      <c r="J829" s="336" t="s">
        <v>298</v>
      </c>
    </row>
    <row r="830" spans="1:11" ht="15.75" thickBot="1">
      <c r="A830" s="404"/>
      <c r="B830" s="406"/>
      <c r="C830" s="407"/>
      <c r="D830" s="408"/>
      <c r="E830" s="304" t="s">
        <v>299</v>
      </c>
      <c r="F830" s="304" t="s">
        <v>300</v>
      </c>
      <c r="G830" s="304" t="s">
        <v>301</v>
      </c>
      <c r="H830" s="304" t="s">
        <v>302</v>
      </c>
      <c r="I830" s="125"/>
      <c r="J830" s="337" t="s">
        <v>303</v>
      </c>
    </row>
    <row r="831" spans="1:11">
      <c r="A831" s="404"/>
      <c r="B831" s="338" t="s">
        <v>139</v>
      </c>
      <c r="C831" s="339" t="s">
        <v>139</v>
      </c>
      <c r="D831" s="340"/>
      <c r="E831" s="341"/>
      <c r="F831" s="341"/>
      <c r="G831" s="342">
        <v>0</v>
      </c>
      <c r="H831" s="342">
        <v>0</v>
      </c>
      <c r="I831" s="331"/>
      <c r="J831" s="343">
        <f>D831*(E831*G831+F831*H831)</f>
        <v>0</v>
      </c>
    </row>
    <row r="832" spans="1:11">
      <c r="A832" s="404"/>
      <c r="B832" s="338" t="s">
        <v>139</v>
      </c>
      <c r="C832" s="339" t="s">
        <v>139</v>
      </c>
      <c r="D832" s="340"/>
      <c r="E832" s="341"/>
      <c r="F832" s="341"/>
      <c r="G832" s="342">
        <v>0</v>
      </c>
      <c r="H832" s="342">
        <v>0</v>
      </c>
      <c r="I832" s="331"/>
      <c r="J832" s="343">
        <f>D832*(E832*G832+F832*H832)</f>
        <v>0</v>
      </c>
    </row>
    <row r="833" spans="1:10" ht="15.75" thickBot="1">
      <c r="A833" s="404"/>
      <c r="B833" s="344"/>
      <c r="C833" s="125"/>
      <c r="D833" s="125"/>
      <c r="E833" s="125"/>
      <c r="F833" s="125"/>
      <c r="G833" s="125"/>
      <c r="H833" s="303" t="s">
        <v>304</v>
      </c>
      <c r="I833" s="125"/>
      <c r="J833" s="345">
        <f>SUM(J831:J832)</f>
        <v>0</v>
      </c>
    </row>
    <row r="834" spans="1:10" ht="15.75" thickBot="1">
      <c r="A834" s="404"/>
      <c r="B834" s="346" t="s">
        <v>305</v>
      </c>
      <c r="C834" s="125"/>
      <c r="D834" s="304" t="s">
        <v>295</v>
      </c>
      <c r="E834" s="304" t="s">
        <v>160</v>
      </c>
      <c r="F834" s="125"/>
      <c r="G834" s="304" t="s">
        <v>297</v>
      </c>
      <c r="H834" s="405" t="s">
        <v>306</v>
      </c>
      <c r="I834" s="405"/>
      <c r="J834" s="409"/>
    </row>
    <row r="835" spans="1:10">
      <c r="A835" s="404"/>
      <c r="B835" s="338" t="s">
        <v>139</v>
      </c>
      <c r="C835" s="339" t="s">
        <v>139</v>
      </c>
      <c r="D835" s="340">
        <v>0</v>
      </c>
      <c r="E835" s="347" t="s">
        <v>139</v>
      </c>
      <c r="F835" s="331"/>
      <c r="G835" s="342">
        <v>0</v>
      </c>
      <c r="H835" s="331"/>
      <c r="I835" s="331"/>
      <c r="J835" s="343">
        <f>D835*G835</f>
        <v>0</v>
      </c>
    </row>
    <row r="836" spans="1:10">
      <c r="A836" s="404"/>
      <c r="B836" s="338" t="s">
        <v>139</v>
      </c>
      <c r="C836" s="339" t="s">
        <v>139</v>
      </c>
      <c r="D836" s="340">
        <v>0</v>
      </c>
      <c r="E836" s="347" t="s">
        <v>139</v>
      </c>
      <c r="F836" s="331"/>
      <c r="G836" s="342">
        <v>0</v>
      </c>
      <c r="H836" s="331"/>
      <c r="I836" s="331"/>
      <c r="J836" s="343">
        <f>D836*G836</f>
        <v>0</v>
      </c>
    </row>
    <row r="837" spans="1:10">
      <c r="A837" s="404"/>
      <c r="B837" s="286"/>
      <c r="C837" s="331"/>
      <c r="D837" s="410" t="s">
        <v>307</v>
      </c>
      <c r="E837" s="410"/>
      <c r="F837" s="410"/>
      <c r="G837" s="410"/>
      <c r="H837" s="410"/>
      <c r="I837" s="331"/>
      <c r="J837" s="343">
        <f>SUM(J835:J836)</f>
        <v>0</v>
      </c>
    </row>
    <row r="838" spans="1:10" ht="15.75" thickBot="1">
      <c r="A838" s="404"/>
      <c r="B838" s="344"/>
      <c r="C838" s="125"/>
      <c r="D838" s="405" t="s">
        <v>308</v>
      </c>
      <c r="E838" s="405"/>
      <c r="F838" s="405"/>
      <c r="G838" s="405"/>
      <c r="H838" s="405"/>
      <c r="I838" s="125"/>
      <c r="J838" s="349">
        <f>J833+J837</f>
        <v>0</v>
      </c>
    </row>
    <row r="839" spans="1:10">
      <c r="A839" s="404"/>
      <c r="B839" s="286"/>
      <c r="C839" s="331"/>
      <c r="D839" s="410" t="s">
        <v>309</v>
      </c>
      <c r="E839" s="410"/>
      <c r="F839" s="410"/>
      <c r="G839" s="410"/>
      <c r="H839" s="410"/>
      <c r="I839" s="331"/>
      <c r="J839" s="350">
        <f>J838/I827</f>
        <v>0</v>
      </c>
    </row>
    <row r="840" spans="1:10">
      <c r="A840" s="404"/>
      <c r="B840" s="286"/>
      <c r="C840" s="331"/>
      <c r="D840" s="331"/>
      <c r="E840" s="331"/>
      <c r="F840" s="331"/>
      <c r="G840" s="331"/>
      <c r="H840" s="351" t="s">
        <v>310</v>
      </c>
      <c r="I840" s="331"/>
      <c r="J840" s="352">
        <v>0</v>
      </c>
    </row>
    <row r="841" spans="1:10" ht="15.75" thickBot="1">
      <c r="A841" s="404"/>
      <c r="B841" s="344"/>
      <c r="C841" s="125"/>
      <c r="D841" s="125"/>
      <c r="E841" s="125"/>
      <c r="F841" s="125"/>
      <c r="G841" s="125"/>
      <c r="H841" s="303" t="s">
        <v>311</v>
      </c>
      <c r="I841" s="125"/>
      <c r="J841" s="353">
        <v>0</v>
      </c>
    </row>
    <row r="842" spans="1:10" ht="15.75" thickBot="1">
      <c r="A842" s="404"/>
      <c r="B842" s="346" t="s">
        <v>312</v>
      </c>
      <c r="C842" s="125"/>
      <c r="D842" s="304" t="s">
        <v>295</v>
      </c>
      <c r="E842" s="304" t="s">
        <v>160</v>
      </c>
      <c r="F842" s="125"/>
      <c r="G842" s="304" t="s">
        <v>313</v>
      </c>
      <c r="H842" s="405" t="s">
        <v>314</v>
      </c>
      <c r="I842" s="405"/>
      <c r="J842" s="409"/>
    </row>
    <row r="843" spans="1:10">
      <c r="A843" s="404"/>
      <c r="B843" s="338" t="s">
        <v>139</v>
      </c>
      <c r="C843" s="339" t="s">
        <v>139</v>
      </c>
      <c r="D843" s="340">
        <v>0</v>
      </c>
      <c r="E843" s="347" t="s">
        <v>139</v>
      </c>
      <c r="F843" s="331"/>
      <c r="G843" s="342">
        <v>0</v>
      </c>
      <c r="H843" s="331"/>
      <c r="I843" s="331"/>
      <c r="J843" s="343">
        <f t="shared" ref="J843:J844" si="52">D843*G843</f>
        <v>0</v>
      </c>
    </row>
    <row r="844" spans="1:10">
      <c r="A844" s="404"/>
      <c r="B844" s="338" t="s">
        <v>139</v>
      </c>
      <c r="C844" s="339" t="s">
        <v>139</v>
      </c>
      <c r="D844" s="340">
        <v>0</v>
      </c>
      <c r="E844" s="347" t="s">
        <v>139</v>
      </c>
      <c r="F844" s="331"/>
      <c r="G844" s="342">
        <v>0</v>
      </c>
      <c r="H844" s="331"/>
      <c r="I844" s="331"/>
      <c r="J844" s="343">
        <f t="shared" si="52"/>
        <v>0</v>
      </c>
    </row>
    <row r="845" spans="1:10" ht="15.75" thickBot="1">
      <c r="A845" s="404"/>
      <c r="B845" s="344"/>
      <c r="C845" s="125"/>
      <c r="D845" s="405" t="s">
        <v>315</v>
      </c>
      <c r="E845" s="405"/>
      <c r="F845" s="405"/>
      <c r="G845" s="405"/>
      <c r="H845" s="405"/>
      <c r="I845" s="125"/>
      <c r="J845" s="345">
        <f>SUM(J843:J844)</f>
        <v>0</v>
      </c>
    </row>
    <row r="846" spans="1:10" ht="15.75" thickBot="1">
      <c r="A846" s="404"/>
      <c r="B846" s="346" t="s">
        <v>316</v>
      </c>
      <c r="C846" s="125"/>
      <c r="D846" s="304" t="s">
        <v>295</v>
      </c>
      <c r="E846" s="304" t="s">
        <v>160</v>
      </c>
      <c r="F846" s="125"/>
      <c r="G846" s="304" t="s">
        <v>314</v>
      </c>
      <c r="H846" s="405" t="s">
        <v>314</v>
      </c>
      <c r="I846" s="405"/>
      <c r="J846" s="409"/>
    </row>
    <row r="847" spans="1:10">
      <c r="A847" s="404"/>
      <c r="B847" s="338">
        <v>4805756</v>
      </c>
      <c r="C847" s="339" t="s">
        <v>281</v>
      </c>
      <c r="D847" s="340">
        <v>1.2107000000000001</v>
      </c>
      <c r="E847" s="347" t="s">
        <v>173</v>
      </c>
      <c r="F847" s="331"/>
      <c r="G847" s="342">
        <v>5.24</v>
      </c>
      <c r="H847" s="331"/>
      <c r="I847" s="331"/>
      <c r="J847" s="343">
        <f>D847*G847</f>
        <v>6.3440680000000009</v>
      </c>
    </row>
    <row r="848" spans="1:10" ht="28.5">
      <c r="A848" s="404"/>
      <c r="B848" s="338">
        <v>1107892</v>
      </c>
      <c r="C848" s="339" t="s">
        <v>279</v>
      </c>
      <c r="D848" s="340">
        <v>0.17910000000000001</v>
      </c>
      <c r="E848" s="347" t="s">
        <v>91</v>
      </c>
      <c r="F848" s="331"/>
      <c r="G848" s="342">
        <v>485.23</v>
      </c>
      <c r="H848" s="331"/>
      <c r="I848" s="331"/>
      <c r="J848" s="343">
        <f t="shared" ref="J848:J850" si="53">D848*G848</f>
        <v>86.904693000000009</v>
      </c>
    </row>
    <row r="849" spans="1:10" ht="28.5">
      <c r="A849" s="404"/>
      <c r="B849" s="338">
        <v>4805750</v>
      </c>
      <c r="C849" s="339" t="s">
        <v>282</v>
      </c>
      <c r="D849" s="340">
        <v>0.1211</v>
      </c>
      <c r="E849" s="347" t="s">
        <v>91</v>
      </c>
      <c r="F849" s="331"/>
      <c r="G849" s="342">
        <v>46.59</v>
      </c>
      <c r="H849" s="331"/>
      <c r="I849" s="331"/>
      <c r="J849" s="343">
        <f t="shared" si="53"/>
        <v>5.6420490000000001</v>
      </c>
    </row>
    <row r="850" spans="1:10" ht="28.5">
      <c r="A850" s="404"/>
      <c r="B850" s="338">
        <v>3103302</v>
      </c>
      <c r="C850" s="339" t="s">
        <v>280</v>
      </c>
      <c r="D850" s="340">
        <v>1.2862</v>
      </c>
      <c r="E850" s="347" t="s">
        <v>173</v>
      </c>
      <c r="F850" s="331"/>
      <c r="G850" s="342">
        <v>78.510000000000005</v>
      </c>
      <c r="H850" s="331"/>
      <c r="I850" s="331"/>
      <c r="J850" s="343">
        <f t="shared" si="53"/>
        <v>100.979562</v>
      </c>
    </row>
    <row r="851" spans="1:10" ht="15.75" thickBot="1">
      <c r="A851" s="404"/>
      <c r="B851" s="344"/>
      <c r="C851" s="125"/>
      <c r="D851" s="405" t="s">
        <v>317</v>
      </c>
      <c r="E851" s="405"/>
      <c r="F851" s="405"/>
      <c r="G851" s="405"/>
      <c r="H851" s="405"/>
      <c r="I851" s="125"/>
      <c r="J851" s="345">
        <f>SUM(J847:J850)</f>
        <v>199.87037200000003</v>
      </c>
    </row>
    <row r="852" spans="1:10" ht="15.75" thickBot="1">
      <c r="A852" s="404"/>
      <c r="B852" s="344"/>
      <c r="C852" s="125"/>
      <c r="D852" s="125"/>
      <c r="E852" s="125"/>
      <c r="F852" s="125"/>
      <c r="G852" s="125"/>
      <c r="H852" s="303" t="s">
        <v>318</v>
      </c>
      <c r="I852" s="125"/>
      <c r="J852" s="349">
        <f>J839+J845+J851+J840+J841</f>
        <v>199.87037200000003</v>
      </c>
    </row>
    <row r="853" spans="1:10" ht="15.75" thickBot="1">
      <c r="A853" s="404"/>
      <c r="B853" s="346" t="s">
        <v>319</v>
      </c>
      <c r="C853" s="125"/>
      <c r="D853" s="304" t="s">
        <v>159</v>
      </c>
      <c r="E853" s="304" t="s">
        <v>295</v>
      </c>
      <c r="F853" s="304" t="s">
        <v>160</v>
      </c>
      <c r="G853" s="125"/>
      <c r="H853" s="304" t="s">
        <v>314</v>
      </c>
      <c r="I853" s="405" t="s">
        <v>314</v>
      </c>
      <c r="J853" s="409"/>
    </row>
    <row r="854" spans="1:10">
      <c r="A854" s="404"/>
      <c r="B854" s="338" t="s">
        <v>139</v>
      </c>
      <c r="C854" s="339" t="s">
        <v>139</v>
      </c>
      <c r="D854" s="354" t="s">
        <v>139</v>
      </c>
      <c r="E854" s="340">
        <v>0</v>
      </c>
      <c r="F854" s="347" t="s">
        <v>172</v>
      </c>
      <c r="G854" s="331"/>
      <c r="H854" s="342">
        <v>0</v>
      </c>
      <c r="I854" s="331"/>
      <c r="J854" s="343">
        <f>ROUNDDOWN(E854*H854,4)</f>
        <v>0</v>
      </c>
    </row>
    <row r="855" spans="1:10">
      <c r="A855" s="404"/>
      <c r="B855" s="338" t="s">
        <v>139</v>
      </c>
      <c r="C855" s="339" t="s">
        <v>139</v>
      </c>
      <c r="D855" s="354" t="s">
        <v>139</v>
      </c>
      <c r="E855" s="340">
        <v>0</v>
      </c>
      <c r="F855" s="347" t="s">
        <v>172</v>
      </c>
      <c r="G855" s="331"/>
      <c r="H855" s="342">
        <v>0</v>
      </c>
      <c r="I855" s="331"/>
      <c r="J855" s="343">
        <f t="shared" ref="J855" si="54">ROUNDDOWN(E855*H855,4)</f>
        <v>0</v>
      </c>
    </row>
    <row r="856" spans="1:10" ht="15.75" thickBot="1">
      <c r="A856" s="404"/>
      <c r="B856" s="344"/>
      <c r="C856" s="125"/>
      <c r="D856" s="405" t="s">
        <v>320</v>
      </c>
      <c r="E856" s="405"/>
      <c r="F856" s="405"/>
      <c r="G856" s="405"/>
      <c r="H856" s="405"/>
      <c r="I856" s="125"/>
      <c r="J856" s="349">
        <f>SUM(J854:J855)</f>
        <v>0</v>
      </c>
    </row>
    <row r="857" spans="1:10" ht="15.75" thickBot="1">
      <c r="A857" s="404"/>
      <c r="B857" s="406" t="s">
        <v>321</v>
      </c>
      <c r="C857" s="407"/>
      <c r="D857" s="408" t="s">
        <v>295</v>
      </c>
      <c r="E857" s="408" t="s">
        <v>160</v>
      </c>
      <c r="F857" s="408" t="s">
        <v>42</v>
      </c>
      <c r="G857" s="408"/>
      <c r="H857" s="408"/>
      <c r="I857" s="331"/>
      <c r="J857" s="409" t="s">
        <v>314</v>
      </c>
    </row>
    <row r="858" spans="1:10" ht="15.75" thickBot="1">
      <c r="A858" s="404"/>
      <c r="B858" s="406"/>
      <c r="C858" s="407"/>
      <c r="D858" s="408"/>
      <c r="E858" s="408"/>
      <c r="F858" s="304" t="s">
        <v>322</v>
      </c>
      <c r="G858" s="304" t="s">
        <v>323</v>
      </c>
      <c r="H858" s="304" t="s">
        <v>324</v>
      </c>
      <c r="I858" s="125"/>
      <c r="J858" s="409"/>
    </row>
    <row r="859" spans="1:10">
      <c r="A859" s="404"/>
      <c r="B859" s="338" t="s">
        <v>139</v>
      </c>
      <c r="C859" s="339" t="s">
        <v>139</v>
      </c>
      <c r="D859" s="340">
        <v>0</v>
      </c>
      <c r="E859" s="347" t="s">
        <v>286</v>
      </c>
      <c r="F859" s="347"/>
      <c r="G859" s="347"/>
      <c r="H859" s="347"/>
      <c r="I859" s="331"/>
      <c r="J859" s="287"/>
    </row>
    <row r="860" spans="1:10">
      <c r="A860" s="404"/>
      <c r="B860" s="338" t="s">
        <v>139</v>
      </c>
      <c r="C860" s="339" t="s">
        <v>139</v>
      </c>
      <c r="D860" s="340">
        <v>0</v>
      </c>
      <c r="E860" s="347" t="s">
        <v>286</v>
      </c>
      <c r="F860" s="347"/>
      <c r="G860" s="347"/>
      <c r="H860" s="347"/>
      <c r="I860" s="331"/>
      <c r="J860" s="287"/>
    </row>
    <row r="861" spans="1:10">
      <c r="A861" s="404"/>
      <c r="B861" s="286"/>
      <c r="C861" s="331"/>
      <c r="D861" s="410" t="s">
        <v>328</v>
      </c>
      <c r="E861" s="410"/>
      <c r="F861" s="410"/>
      <c r="G861" s="410"/>
      <c r="H861" s="410"/>
      <c r="I861" s="331"/>
      <c r="J861" s="287"/>
    </row>
    <row r="862" spans="1:10" ht="15.75" thickBot="1">
      <c r="A862" s="404"/>
      <c r="B862" s="355"/>
      <c r="C862" s="124"/>
      <c r="D862" s="124"/>
      <c r="E862" s="124"/>
      <c r="F862" s="411" t="s">
        <v>329</v>
      </c>
      <c r="G862" s="411"/>
      <c r="H862" s="411"/>
      <c r="I862" s="124"/>
      <c r="J862" s="356">
        <f>TRUNC(J852+J856,2)</f>
        <v>199.87</v>
      </c>
    </row>
    <row r="863" spans="1:10" ht="15.75" thickTop="1">
      <c r="A863" s="404"/>
      <c r="B863" s="357" t="s">
        <v>330</v>
      </c>
      <c r="C863" s="331"/>
      <c r="D863" s="331"/>
      <c r="E863" s="331"/>
      <c r="F863" s="331"/>
      <c r="G863" s="331"/>
      <c r="H863" s="331"/>
      <c r="I863" s="331"/>
      <c r="J863" s="287"/>
    </row>
    <row r="864" spans="1:10">
      <c r="A864" s="302"/>
      <c r="B864" s="357"/>
      <c r="C864" s="331"/>
      <c r="D864" s="331"/>
      <c r="E864" s="331"/>
      <c r="F864" s="331"/>
      <c r="G864" s="331"/>
      <c r="H864" s="331"/>
      <c r="I864" s="331"/>
      <c r="J864" s="287"/>
    </row>
    <row r="865" spans="1:11" ht="23.25" thickBot="1">
      <c r="A865" s="404">
        <v>25</v>
      </c>
      <c r="B865" s="358" t="s">
        <v>332</v>
      </c>
      <c r="C865" s="128"/>
      <c r="D865" s="128"/>
      <c r="E865" s="128"/>
      <c r="F865" s="128"/>
      <c r="G865" s="128"/>
      <c r="H865" s="128"/>
      <c r="I865" s="128"/>
      <c r="J865" s="359"/>
      <c r="K865" s="253">
        <f>J904</f>
        <v>237.88</v>
      </c>
    </row>
    <row r="866" spans="1:11" ht="16.5" thickTop="1">
      <c r="A866" s="404"/>
      <c r="B866" s="330" t="s">
        <v>331</v>
      </c>
      <c r="C866" s="412" t="s">
        <v>488</v>
      </c>
      <c r="D866" s="412"/>
      <c r="E866" s="412"/>
      <c r="F866" s="412"/>
      <c r="G866" s="412"/>
      <c r="H866" s="412"/>
      <c r="I866" s="412"/>
      <c r="J866" s="413"/>
    </row>
    <row r="867" spans="1:11" ht="15.75">
      <c r="A867" s="404"/>
      <c r="B867" s="414" t="s">
        <v>291</v>
      </c>
      <c r="C867" s="415"/>
      <c r="D867" s="415"/>
      <c r="E867" s="415" t="s">
        <v>140</v>
      </c>
      <c r="F867" s="415"/>
      <c r="G867" s="331"/>
      <c r="H867" s="331"/>
      <c r="I867" s="331"/>
      <c r="J867" s="287"/>
    </row>
    <row r="868" spans="1:11" ht="15.75">
      <c r="A868" s="404"/>
      <c r="B868" s="414"/>
      <c r="C868" s="415"/>
      <c r="D868" s="415"/>
      <c r="E868" s="416" t="s">
        <v>502</v>
      </c>
      <c r="F868" s="416"/>
      <c r="G868" s="331"/>
      <c r="H868" s="332" t="s">
        <v>292</v>
      </c>
      <c r="I868" s="333">
        <v>1</v>
      </c>
      <c r="J868" s="334" t="str">
        <f>VLOOKUP(A865,ORÇAMENTO!$A$10:$L$46,7,1)</f>
        <v>M</v>
      </c>
    </row>
    <row r="869" spans="1:11" ht="25.5" customHeight="1" thickBot="1">
      <c r="A869" s="404"/>
      <c r="B869" s="335">
        <v>2003389</v>
      </c>
      <c r="C869" s="417" t="s">
        <v>490</v>
      </c>
      <c r="D869" s="417"/>
      <c r="E869" s="417"/>
      <c r="F869" s="417"/>
      <c r="G869" s="417"/>
      <c r="H869" s="417"/>
      <c r="I869" s="418" t="s">
        <v>293</v>
      </c>
      <c r="J869" s="419"/>
    </row>
    <row r="870" spans="1:11" ht="15.75" thickBot="1">
      <c r="A870" s="404"/>
      <c r="B870" s="406" t="s">
        <v>294</v>
      </c>
      <c r="C870" s="407"/>
      <c r="D870" s="408" t="s">
        <v>295</v>
      </c>
      <c r="E870" s="408" t="s">
        <v>296</v>
      </c>
      <c r="F870" s="408"/>
      <c r="G870" s="408" t="s">
        <v>297</v>
      </c>
      <c r="H870" s="408"/>
      <c r="I870" s="331"/>
      <c r="J870" s="336" t="s">
        <v>298</v>
      </c>
    </row>
    <row r="871" spans="1:11" ht="15.75" thickBot="1">
      <c r="A871" s="404"/>
      <c r="B871" s="406"/>
      <c r="C871" s="407"/>
      <c r="D871" s="408"/>
      <c r="E871" s="304" t="s">
        <v>299</v>
      </c>
      <c r="F871" s="304" t="s">
        <v>300</v>
      </c>
      <c r="G871" s="304" t="s">
        <v>301</v>
      </c>
      <c r="H871" s="304" t="s">
        <v>302</v>
      </c>
      <c r="I871" s="125"/>
      <c r="J871" s="337" t="s">
        <v>303</v>
      </c>
    </row>
    <row r="872" spans="1:11">
      <c r="A872" s="404"/>
      <c r="B872" s="338" t="s">
        <v>139</v>
      </c>
      <c r="C872" s="339" t="s">
        <v>139</v>
      </c>
      <c r="D872" s="340"/>
      <c r="E872" s="341"/>
      <c r="F872" s="341"/>
      <c r="G872" s="342">
        <v>0</v>
      </c>
      <c r="H872" s="342">
        <v>0</v>
      </c>
      <c r="I872" s="331"/>
      <c r="J872" s="343">
        <f>D872*(E872*G872+F872*H872)</f>
        <v>0</v>
      </c>
    </row>
    <row r="873" spans="1:11">
      <c r="A873" s="404"/>
      <c r="B873" s="338" t="s">
        <v>139</v>
      </c>
      <c r="C873" s="339" t="s">
        <v>139</v>
      </c>
      <c r="D873" s="340"/>
      <c r="E873" s="341"/>
      <c r="F873" s="341"/>
      <c r="G873" s="342">
        <v>0</v>
      </c>
      <c r="H873" s="342">
        <v>0</v>
      </c>
      <c r="I873" s="331"/>
      <c r="J873" s="343">
        <f>D873*(E873*G873+F873*H873)</f>
        <v>0</v>
      </c>
    </row>
    <row r="874" spans="1:11" ht="15.75" thickBot="1">
      <c r="A874" s="404"/>
      <c r="B874" s="344"/>
      <c r="C874" s="125"/>
      <c r="D874" s="125"/>
      <c r="E874" s="125"/>
      <c r="F874" s="125"/>
      <c r="G874" s="125"/>
      <c r="H874" s="303" t="s">
        <v>304</v>
      </c>
      <c r="I874" s="125"/>
      <c r="J874" s="345">
        <f>SUM(J872:J873)</f>
        <v>0</v>
      </c>
    </row>
    <row r="875" spans="1:11" ht="15.75" thickBot="1">
      <c r="A875" s="404"/>
      <c r="B875" s="346" t="s">
        <v>305</v>
      </c>
      <c r="C875" s="125"/>
      <c r="D875" s="304" t="s">
        <v>295</v>
      </c>
      <c r="E875" s="304" t="s">
        <v>160</v>
      </c>
      <c r="F875" s="125"/>
      <c r="G875" s="304" t="s">
        <v>297</v>
      </c>
      <c r="H875" s="405" t="s">
        <v>306</v>
      </c>
      <c r="I875" s="405"/>
      <c r="J875" s="409"/>
    </row>
    <row r="876" spans="1:11">
      <c r="A876" s="404"/>
      <c r="B876" s="338" t="s">
        <v>223</v>
      </c>
      <c r="C876" s="339" t="s">
        <v>224</v>
      </c>
      <c r="D876" s="340">
        <v>0.25</v>
      </c>
      <c r="E876" s="347" t="s">
        <v>218</v>
      </c>
      <c r="F876" s="331"/>
      <c r="G876" s="342">
        <v>28.499500000000001</v>
      </c>
      <c r="H876" s="331"/>
      <c r="I876" s="331"/>
      <c r="J876" s="343">
        <f>D876*G876</f>
        <v>7.1248750000000003</v>
      </c>
    </row>
    <row r="877" spans="1:11">
      <c r="A877" s="404"/>
      <c r="B877" s="338" t="s">
        <v>225</v>
      </c>
      <c r="C877" s="339" t="s">
        <v>226</v>
      </c>
      <c r="D877" s="340">
        <v>2</v>
      </c>
      <c r="E877" s="347" t="s">
        <v>218</v>
      </c>
      <c r="F877" s="331"/>
      <c r="G877" s="342">
        <v>22.606999999999999</v>
      </c>
      <c r="H877" s="331"/>
      <c r="I877" s="331"/>
      <c r="J877" s="343">
        <f>D877*G877</f>
        <v>45.213999999999999</v>
      </c>
    </row>
    <row r="878" spans="1:11">
      <c r="A878" s="404"/>
      <c r="B878" s="286"/>
      <c r="C878" s="331"/>
      <c r="D878" s="410" t="s">
        <v>307</v>
      </c>
      <c r="E878" s="410"/>
      <c r="F878" s="410"/>
      <c r="G878" s="410"/>
      <c r="H878" s="410"/>
      <c r="I878" s="331"/>
      <c r="J878" s="343">
        <f>SUM(J876:J877)</f>
        <v>52.338875000000002</v>
      </c>
    </row>
    <row r="879" spans="1:11" ht="15.75" thickBot="1">
      <c r="A879" s="404"/>
      <c r="B879" s="344"/>
      <c r="C879" s="125"/>
      <c r="D879" s="405" t="s">
        <v>308</v>
      </c>
      <c r="E879" s="405"/>
      <c r="F879" s="405"/>
      <c r="G879" s="405"/>
      <c r="H879" s="405"/>
      <c r="I879" s="125"/>
      <c r="J879" s="349">
        <f>J874+J878</f>
        <v>52.338875000000002</v>
      </c>
    </row>
    <row r="880" spans="1:11">
      <c r="A880" s="404"/>
      <c r="B880" s="286"/>
      <c r="C880" s="331"/>
      <c r="D880" s="410" t="s">
        <v>309</v>
      </c>
      <c r="E880" s="410"/>
      <c r="F880" s="410"/>
      <c r="G880" s="410"/>
      <c r="H880" s="410"/>
      <c r="I880" s="331"/>
      <c r="J880" s="350">
        <f>J879/I868</f>
        <v>52.338875000000002</v>
      </c>
    </row>
    <row r="881" spans="1:10">
      <c r="A881" s="404"/>
      <c r="B881" s="286"/>
      <c r="C881" s="331"/>
      <c r="D881" s="331"/>
      <c r="E881" s="331"/>
      <c r="F881" s="331"/>
      <c r="G881" s="331"/>
      <c r="H881" s="351" t="s">
        <v>310</v>
      </c>
      <c r="I881" s="331"/>
      <c r="J881" s="352">
        <v>1.7251000000000001</v>
      </c>
    </row>
    <row r="882" spans="1:10" ht="15.75" thickBot="1">
      <c r="A882" s="404"/>
      <c r="B882" s="344"/>
      <c r="C882" s="125"/>
      <c r="D882" s="125"/>
      <c r="E882" s="125"/>
      <c r="F882" s="125"/>
      <c r="G882" s="125"/>
      <c r="H882" s="303" t="s">
        <v>311</v>
      </c>
      <c r="I882" s="125"/>
      <c r="J882" s="353">
        <v>0</v>
      </c>
    </row>
    <row r="883" spans="1:10" ht="15.75" thickBot="1">
      <c r="A883" s="404"/>
      <c r="B883" s="346" t="s">
        <v>312</v>
      </c>
      <c r="C883" s="125"/>
      <c r="D883" s="304" t="s">
        <v>295</v>
      </c>
      <c r="E883" s="304" t="s">
        <v>160</v>
      </c>
      <c r="F883" s="125"/>
      <c r="G883" s="304" t="s">
        <v>313</v>
      </c>
      <c r="H883" s="405" t="s">
        <v>314</v>
      </c>
      <c r="I883" s="405"/>
      <c r="J883" s="409"/>
    </row>
    <row r="884" spans="1:10">
      <c r="A884" s="404"/>
      <c r="B884" s="338" t="s">
        <v>216</v>
      </c>
      <c r="C884" s="339" t="s">
        <v>217</v>
      </c>
      <c r="D884" s="340">
        <v>1</v>
      </c>
      <c r="E884" s="347" t="s">
        <v>167</v>
      </c>
      <c r="F884" s="331"/>
      <c r="G884" s="342">
        <v>47.300400000000003</v>
      </c>
      <c r="H884" s="331"/>
      <c r="I884" s="331"/>
      <c r="J884" s="343">
        <f t="shared" ref="J884:J885" si="55">D884*G884</f>
        <v>47.300400000000003</v>
      </c>
    </row>
    <row r="885" spans="1:10">
      <c r="A885" s="404"/>
      <c r="B885" s="338" t="s">
        <v>139</v>
      </c>
      <c r="C885" s="339" t="s">
        <v>139</v>
      </c>
      <c r="D885" s="340">
        <v>0</v>
      </c>
      <c r="E885" s="347" t="s">
        <v>139</v>
      </c>
      <c r="F885" s="331"/>
      <c r="G885" s="342">
        <v>0</v>
      </c>
      <c r="H885" s="331"/>
      <c r="I885" s="331"/>
      <c r="J885" s="343">
        <f t="shared" si="55"/>
        <v>0</v>
      </c>
    </row>
    <row r="886" spans="1:10" ht="15.75" thickBot="1">
      <c r="A886" s="404"/>
      <c r="B886" s="344"/>
      <c r="C886" s="125"/>
      <c r="D886" s="405" t="s">
        <v>315</v>
      </c>
      <c r="E886" s="405"/>
      <c r="F886" s="405"/>
      <c r="G886" s="405"/>
      <c r="H886" s="405"/>
      <c r="I886" s="125"/>
      <c r="J886" s="345">
        <f>SUM(J884:J885)</f>
        <v>47.300400000000003</v>
      </c>
    </row>
    <row r="887" spans="1:10" ht="15.75" thickBot="1">
      <c r="A887" s="404"/>
      <c r="B887" s="346" t="s">
        <v>316</v>
      </c>
      <c r="C887" s="125"/>
      <c r="D887" s="304" t="s">
        <v>295</v>
      </c>
      <c r="E887" s="304" t="s">
        <v>160</v>
      </c>
      <c r="F887" s="125"/>
      <c r="G887" s="304" t="s">
        <v>314</v>
      </c>
      <c r="H887" s="405" t="s">
        <v>314</v>
      </c>
      <c r="I887" s="405"/>
      <c r="J887" s="409"/>
    </row>
    <row r="888" spans="1:10">
      <c r="A888" s="404"/>
      <c r="B888" s="338">
        <v>4805756</v>
      </c>
      <c r="C888" s="339" t="s">
        <v>281</v>
      </c>
      <c r="D888" s="340">
        <v>0.68</v>
      </c>
      <c r="E888" s="347" t="s">
        <v>173</v>
      </c>
      <c r="F888" s="331"/>
      <c r="G888" s="342">
        <v>5.24</v>
      </c>
      <c r="H888" s="331"/>
      <c r="I888" s="331"/>
      <c r="J888" s="343">
        <f>D888*G888</f>
        <v>3.5632000000000006</v>
      </c>
    </row>
    <row r="889" spans="1:10" ht="28.5">
      <c r="A889" s="404"/>
      <c r="B889" s="338">
        <v>1109669</v>
      </c>
      <c r="C889" s="339" t="s">
        <v>278</v>
      </c>
      <c r="D889" s="340">
        <v>4.0000000000000002E-4</v>
      </c>
      <c r="E889" s="347" t="s">
        <v>91</v>
      </c>
      <c r="F889" s="331"/>
      <c r="G889" s="342">
        <v>504.05</v>
      </c>
      <c r="H889" s="331"/>
      <c r="I889" s="331"/>
      <c r="J889" s="343">
        <f t="shared" ref="J889:J892" si="56">D889*G889</f>
        <v>0.20162000000000002</v>
      </c>
    </row>
    <row r="890" spans="1:10" ht="28.5">
      <c r="A890" s="404"/>
      <c r="B890" s="338">
        <v>1107892</v>
      </c>
      <c r="C890" s="339" t="s">
        <v>279</v>
      </c>
      <c r="D890" s="340">
        <v>0.1389</v>
      </c>
      <c r="E890" s="347" t="s">
        <v>91</v>
      </c>
      <c r="F890" s="331"/>
      <c r="G890" s="342">
        <v>485.23</v>
      </c>
      <c r="H890" s="331"/>
      <c r="I890" s="331"/>
      <c r="J890" s="343">
        <f t="shared" si="56"/>
        <v>67.398447000000004</v>
      </c>
    </row>
    <row r="891" spans="1:10" ht="28.5">
      <c r="A891" s="404"/>
      <c r="B891" s="338">
        <v>4805750</v>
      </c>
      <c r="C891" s="339" t="s">
        <v>282</v>
      </c>
      <c r="D891" s="340">
        <v>0.17710000000000001</v>
      </c>
      <c r="E891" s="347" t="s">
        <v>91</v>
      </c>
      <c r="F891" s="331"/>
      <c r="G891" s="342">
        <v>46.59</v>
      </c>
      <c r="H891" s="331"/>
      <c r="I891" s="331"/>
      <c r="J891" s="343">
        <f t="shared" ref="J891" si="57">D891*G891</f>
        <v>8.2510890000000003</v>
      </c>
    </row>
    <row r="892" spans="1:10" ht="28.5">
      <c r="A892" s="404"/>
      <c r="B892" s="338">
        <v>3103302</v>
      </c>
      <c r="C892" s="339" t="s">
        <v>280</v>
      </c>
      <c r="D892" s="340">
        <v>0.68</v>
      </c>
      <c r="E892" s="347" t="s">
        <v>173</v>
      </c>
      <c r="F892" s="331"/>
      <c r="G892" s="342">
        <v>78.510000000000005</v>
      </c>
      <c r="H892" s="331"/>
      <c r="I892" s="331"/>
      <c r="J892" s="343">
        <f t="shared" si="56"/>
        <v>53.386800000000008</v>
      </c>
    </row>
    <row r="893" spans="1:10" ht="15.75" thickBot="1">
      <c r="A893" s="404"/>
      <c r="B893" s="344"/>
      <c r="C893" s="125"/>
      <c r="D893" s="405" t="s">
        <v>317</v>
      </c>
      <c r="E893" s="405"/>
      <c r="F893" s="405"/>
      <c r="G893" s="405"/>
      <c r="H893" s="405"/>
      <c r="I893" s="125"/>
      <c r="J893" s="345">
        <f>SUM(J888:J892)</f>
        <v>132.80115599999999</v>
      </c>
    </row>
    <row r="894" spans="1:10" ht="15.75" thickBot="1">
      <c r="A894" s="404"/>
      <c r="B894" s="344"/>
      <c r="C894" s="125"/>
      <c r="D894" s="125"/>
      <c r="E894" s="125"/>
      <c r="F894" s="125"/>
      <c r="G894" s="125"/>
      <c r="H894" s="303" t="s">
        <v>318</v>
      </c>
      <c r="I894" s="125"/>
      <c r="J894" s="349">
        <f>J880+J886+J893+J881+J882</f>
        <v>234.16553099999999</v>
      </c>
    </row>
    <row r="895" spans="1:10" ht="15.75" thickBot="1">
      <c r="A895" s="404"/>
      <c r="B895" s="346" t="s">
        <v>319</v>
      </c>
      <c r="C895" s="125"/>
      <c r="D895" s="304" t="s">
        <v>159</v>
      </c>
      <c r="E895" s="304" t="s">
        <v>295</v>
      </c>
      <c r="F895" s="304" t="s">
        <v>160</v>
      </c>
      <c r="G895" s="125"/>
      <c r="H895" s="304" t="s">
        <v>314</v>
      </c>
      <c r="I895" s="405" t="s">
        <v>314</v>
      </c>
      <c r="J895" s="409"/>
    </row>
    <row r="896" spans="1:10">
      <c r="A896" s="404"/>
      <c r="B896" s="338" t="s">
        <v>216</v>
      </c>
      <c r="C896" s="339" t="s">
        <v>217</v>
      </c>
      <c r="D896" s="354">
        <v>5914655</v>
      </c>
      <c r="E896" s="340">
        <v>0.10838</v>
      </c>
      <c r="F896" s="347" t="s">
        <v>172</v>
      </c>
      <c r="G896" s="331"/>
      <c r="H896" s="342">
        <v>34.340000000000003</v>
      </c>
      <c r="I896" s="331"/>
      <c r="J896" s="343">
        <f>ROUNDDOWN(E896*H896,4)</f>
        <v>3.7216999999999998</v>
      </c>
    </row>
    <row r="897" spans="1:11">
      <c r="A897" s="404"/>
      <c r="B897" s="338" t="s">
        <v>139</v>
      </c>
      <c r="C897" s="339" t="s">
        <v>139</v>
      </c>
      <c r="D897" s="354" t="s">
        <v>139</v>
      </c>
      <c r="E897" s="340">
        <v>0</v>
      </c>
      <c r="F897" s="347" t="s">
        <v>172</v>
      </c>
      <c r="G897" s="331"/>
      <c r="H897" s="342">
        <v>0</v>
      </c>
      <c r="I897" s="331"/>
      <c r="J897" s="343">
        <f t="shared" ref="J897" si="58">ROUNDDOWN(E897*H897,4)</f>
        <v>0</v>
      </c>
    </row>
    <row r="898" spans="1:11" ht="15.75" thickBot="1">
      <c r="A898" s="404"/>
      <c r="B898" s="344"/>
      <c r="C898" s="125"/>
      <c r="D898" s="405" t="s">
        <v>320</v>
      </c>
      <c r="E898" s="405"/>
      <c r="F898" s="405"/>
      <c r="G898" s="405"/>
      <c r="H898" s="405"/>
      <c r="I898" s="125"/>
      <c r="J898" s="349">
        <f>SUM(J896:J897)</f>
        <v>3.7216999999999998</v>
      </c>
    </row>
    <row r="899" spans="1:11" ht="15.75" thickBot="1">
      <c r="A899" s="404"/>
      <c r="B899" s="406" t="s">
        <v>321</v>
      </c>
      <c r="C899" s="407"/>
      <c r="D899" s="408" t="s">
        <v>295</v>
      </c>
      <c r="E899" s="408" t="s">
        <v>160</v>
      </c>
      <c r="F899" s="408" t="s">
        <v>42</v>
      </c>
      <c r="G899" s="408"/>
      <c r="H899" s="408"/>
      <c r="I899" s="331"/>
      <c r="J899" s="409" t="s">
        <v>314</v>
      </c>
    </row>
    <row r="900" spans="1:11" ht="15.75" thickBot="1">
      <c r="A900" s="404"/>
      <c r="B900" s="406"/>
      <c r="C900" s="407"/>
      <c r="D900" s="408"/>
      <c r="E900" s="408"/>
      <c r="F900" s="304" t="s">
        <v>322</v>
      </c>
      <c r="G900" s="304" t="s">
        <v>323</v>
      </c>
      <c r="H900" s="304" t="s">
        <v>324</v>
      </c>
      <c r="I900" s="125"/>
      <c r="J900" s="409"/>
    </row>
    <row r="901" spans="1:11">
      <c r="A901" s="404"/>
      <c r="B901" s="338" t="s">
        <v>216</v>
      </c>
      <c r="C901" s="339" t="s">
        <v>217</v>
      </c>
      <c r="D901" s="340">
        <v>0.10838</v>
      </c>
      <c r="E901" s="347" t="s">
        <v>286</v>
      </c>
      <c r="F901" s="347">
        <v>5914449</v>
      </c>
      <c r="G901" s="347">
        <v>5914464</v>
      </c>
      <c r="H901" s="347">
        <v>5914479</v>
      </c>
      <c r="I901" s="331"/>
      <c r="J901" s="287"/>
    </row>
    <row r="902" spans="1:11">
      <c r="A902" s="404"/>
      <c r="B902" s="338" t="s">
        <v>139</v>
      </c>
      <c r="C902" s="339" t="s">
        <v>139</v>
      </c>
      <c r="D902" s="340">
        <v>0</v>
      </c>
      <c r="E902" s="347" t="s">
        <v>286</v>
      </c>
      <c r="F902" s="347"/>
      <c r="G902" s="347"/>
      <c r="H902" s="347"/>
      <c r="I902" s="331"/>
      <c r="J902" s="287"/>
    </row>
    <row r="903" spans="1:11">
      <c r="A903" s="404"/>
      <c r="B903" s="286"/>
      <c r="C903" s="331"/>
      <c r="D903" s="410" t="s">
        <v>328</v>
      </c>
      <c r="E903" s="410"/>
      <c r="F903" s="410"/>
      <c r="G903" s="410"/>
      <c r="H903" s="410"/>
      <c r="I903" s="331"/>
      <c r="J903" s="287"/>
    </row>
    <row r="904" spans="1:11" ht="15.75" thickBot="1">
      <c r="A904" s="404"/>
      <c r="B904" s="355"/>
      <c r="C904" s="124"/>
      <c r="D904" s="124"/>
      <c r="E904" s="124"/>
      <c r="F904" s="411" t="s">
        <v>329</v>
      </c>
      <c r="G904" s="411"/>
      <c r="H904" s="411"/>
      <c r="I904" s="124"/>
      <c r="J904" s="356">
        <f>TRUNC(J894+J898,2)</f>
        <v>237.88</v>
      </c>
    </row>
    <row r="905" spans="1:11" ht="15.75" thickTop="1">
      <c r="A905" s="404"/>
      <c r="B905" s="357" t="s">
        <v>330</v>
      </c>
      <c r="C905" s="331"/>
      <c r="D905" s="331"/>
      <c r="E905" s="331"/>
      <c r="F905" s="331"/>
      <c r="G905" s="331"/>
      <c r="H905" s="331"/>
      <c r="I905" s="331"/>
      <c r="J905" s="287"/>
    </row>
    <row r="906" spans="1:11">
      <c r="A906" s="404"/>
      <c r="B906" s="357"/>
      <c r="C906" s="331"/>
      <c r="D906" s="331"/>
      <c r="E906" s="331"/>
      <c r="F906" s="331"/>
      <c r="G906" s="331"/>
      <c r="H906" s="331"/>
      <c r="I906" s="331"/>
      <c r="J906" s="287"/>
    </row>
    <row r="907" spans="1:11" ht="23.25" thickBot="1">
      <c r="A907" s="404">
        <v>26</v>
      </c>
      <c r="B907" s="358" t="s">
        <v>332</v>
      </c>
      <c r="C907" s="128"/>
      <c r="D907" s="128"/>
      <c r="E907" s="128"/>
      <c r="F907" s="128"/>
      <c r="G907" s="128"/>
      <c r="H907" s="128"/>
      <c r="I907" s="128"/>
      <c r="J907" s="359"/>
      <c r="K907" s="253">
        <f>J943</f>
        <v>988.75</v>
      </c>
    </row>
    <row r="908" spans="1:11" ht="16.5" thickTop="1">
      <c r="A908" s="404"/>
      <c r="B908" s="330" t="s">
        <v>331</v>
      </c>
      <c r="C908" s="412" t="s">
        <v>488</v>
      </c>
      <c r="D908" s="412"/>
      <c r="E908" s="412"/>
      <c r="F908" s="412"/>
      <c r="G908" s="412"/>
      <c r="H908" s="412"/>
      <c r="I908" s="412"/>
      <c r="J908" s="413"/>
    </row>
    <row r="909" spans="1:11" ht="15.75">
      <c r="A909" s="404"/>
      <c r="B909" s="414" t="s">
        <v>291</v>
      </c>
      <c r="C909" s="415"/>
      <c r="D909" s="415"/>
      <c r="E909" s="415" t="s">
        <v>140</v>
      </c>
      <c r="F909" s="415"/>
      <c r="G909" s="331"/>
      <c r="H909" s="331"/>
      <c r="I909" s="331"/>
      <c r="J909" s="287"/>
    </row>
    <row r="910" spans="1:11" ht="15.75">
      <c r="A910" s="404"/>
      <c r="B910" s="414"/>
      <c r="C910" s="415"/>
      <c r="D910" s="415"/>
      <c r="E910" s="416" t="s">
        <v>502</v>
      </c>
      <c r="F910" s="416"/>
      <c r="G910" s="331"/>
      <c r="H910" s="332" t="s">
        <v>292</v>
      </c>
      <c r="I910" s="333">
        <v>1</v>
      </c>
      <c r="J910" s="334" t="str">
        <f>VLOOKUP(A907,ORÇAMENTO!$A$10:$L$46,7,1)</f>
        <v>UN.</v>
      </c>
    </row>
    <row r="911" spans="1:11" ht="29.25" customHeight="1" thickBot="1">
      <c r="A911" s="404"/>
      <c r="B911" s="335">
        <v>2003453</v>
      </c>
      <c r="C911" s="417" t="s">
        <v>492</v>
      </c>
      <c r="D911" s="417"/>
      <c r="E911" s="417"/>
      <c r="F911" s="417"/>
      <c r="G911" s="417"/>
      <c r="H911" s="417"/>
      <c r="I911" s="418" t="s">
        <v>293</v>
      </c>
      <c r="J911" s="419"/>
    </row>
    <row r="912" spans="1:11" ht="15.75" thickBot="1">
      <c r="A912" s="404"/>
      <c r="B912" s="406" t="s">
        <v>294</v>
      </c>
      <c r="C912" s="407"/>
      <c r="D912" s="408" t="s">
        <v>295</v>
      </c>
      <c r="E912" s="408" t="s">
        <v>296</v>
      </c>
      <c r="F912" s="408"/>
      <c r="G912" s="408" t="s">
        <v>297</v>
      </c>
      <c r="H912" s="408"/>
      <c r="I912" s="331"/>
      <c r="J912" s="336" t="s">
        <v>298</v>
      </c>
    </row>
    <row r="913" spans="1:10" ht="15.75" thickBot="1">
      <c r="A913" s="404"/>
      <c r="B913" s="406"/>
      <c r="C913" s="407"/>
      <c r="D913" s="408"/>
      <c r="E913" s="304" t="s">
        <v>299</v>
      </c>
      <c r="F913" s="304" t="s">
        <v>300</v>
      </c>
      <c r="G913" s="304" t="s">
        <v>301</v>
      </c>
      <c r="H913" s="304" t="s">
        <v>302</v>
      </c>
      <c r="I913" s="125"/>
      <c r="J913" s="337" t="s">
        <v>303</v>
      </c>
    </row>
    <row r="914" spans="1:10">
      <c r="A914" s="404"/>
      <c r="B914" s="338" t="s">
        <v>139</v>
      </c>
      <c r="C914" s="339" t="s">
        <v>139</v>
      </c>
      <c r="D914" s="340"/>
      <c r="E914" s="341"/>
      <c r="F914" s="341"/>
      <c r="G914" s="342">
        <v>0</v>
      </c>
      <c r="H914" s="342">
        <v>0</v>
      </c>
      <c r="I914" s="331"/>
      <c r="J914" s="343">
        <f>D914*(E914*G914+F914*H914)</f>
        <v>0</v>
      </c>
    </row>
    <row r="915" spans="1:10">
      <c r="A915" s="404"/>
      <c r="B915" s="338" t="s">
        <v>139</v>
      </c>
      <c r="C915" s="339" t="s">
        <v>139</v>
      </c>
      <c r="D915" s="340"/>
      <c r="E915" s="341"/>
      <c r="F915" s="341"/>
      <c r="G915" s="342">
        <v>0</v>
      </c>
      <c r="H915" s="342">
        <v>0</v>
      </c>
      <c r="I915" s="331"/>
      <c r="J915" s="343">
        <f>D915*(E915*G915+F915*H915)</f>
        <v>0</v>
      </c>
    </row>
    <row r="916" spans="1:10" ht="15.75" thickBot="1">
      <c r="A916" s="404"/>
      <c r="B916" s="344"/>
      <c r="C916" s="125"/>
      <c r="D916" s="125"/>
      <c r="E916" s="125"/>
      <c r="F916" s="125"/>
      <c r="G916" s="125"/>
      <c r="H916" s="303" t="s">
        <v>304</v>
      </c>
      <c r="I916" s="125"/>
      <c r="J916" s="345">
        <f>SUM(J914:J915)</f>
        <v>0</v>
      </c>
    </row>
    <row r="917" spans="1:10" ht="15.75" thickBot="1">
      <c r="A917" s="404"/>
      <c r="B917" s="346" t="s">
        <v>305</v>
      </c>
      <c r="C917" s="125"/>
      <c r="D917" s="304" t="s">
        <v>295</v>
      </c>
      <c r="E917" s="304" t="s">
        <v>160</v>
      </c>
      <c r="F917" s="125"/>
      <c r="G917" s="304" t="s">
        <v>297</v>
      </c>
      <c r="H917" s="405" t="s">
        <v>306</v>
      </c>
      <c r="I917" s="405"/>
      <c r="J917" s="409"/>
    </row>
    <row r="918" spans="1:10">
      <c r="A918" s="404"/>
      <c r="B918" s="338" t="s">
        <v>225</v>
      </c>
      <c r="C918" s="339" t="s">
        <v>226</v>
      </c>
      <c r="D918" s="340">
        <v>0.94679999999999997</v>
      </c>
      <c r="E918" s="347" t="s">
        <v>218</v>
      </c>
      <c r="F918" s="331"/>
      <c r="G918" s="342">
        <v>22.606999999999999</v>
      </c>
      <c r="H918" s="331"/>
      <c r="I918" s="331"/>
      <c r="J918" s="343">
        <f>D918*G918</f>
        <v>21.404307599999999</v>
      </c>
    </row>
    <row r="919" spans="1:10">
      <c r="A919" s="404"/>
      <c r="B919" s="286"/>
      <c r="C919" s="331"/>
      <c r="D919" s="410" t="s">
        <v>307</v>
      </c>
      <c r="E919" s="410"/>
      <c r="F919" s="410"/>
      <c r="G919" s="410"/>
      <c r="H919" s="410"/>
      <c r="I919" s="331"/>
      <c r="J919" s="343">
        <f>SUM(J918:J918)</f>
        <v>21.404307599999999</v>
      </c>
    </row>
    <row r="920" spans="1:10" ht="15.75" thickBot="1">
      <c r="A920" s="404"/>
      <c r="B920" s="344"/>
      <c r="C920" s="125"/>
      <c r="D920" s="405" t="s">
        <v>308</v>
      </c>
      <c r="E920" s="405"/>
      <c r="F920" s="405"/>
      <c r="G920" s="405"/>
      <c r="H920" s="405"/>
      <c r="I920" s="125"/>
      <c r="J920" s="349">
        <f>J916+J919</f>
        <v>21.404307599999999</v>
      </c>
    </row>
    <row r="921" spans="1:10">
      <c r="A921" s="404"/>
      <c r="B921" s="286"/>
      <c r="C921" s="331"/>
      <c r="D921" s="410" t="s">
        <v>309</v>
      </c>
      <c r="E921" s="410"/>
      <c r="F921" s="410"/>
      <c r="G921" s="410"/>
      <c r="H921" s="410"/>
      <c r="I921" s="331"/>
      <c r="J921" s="350">
        <f>J920/I910</f>
        <v>21.404307599999999</v>
      </c>
    </row>
    <row r="922" spans="1:10">
      <c r="A922" s="404"/>
      <c r="B922" s="286"/>
      <c r="C922" s="331"/>
      <c r="D922" s="331"/>
      <c r="E922" s="331"/>
      <c r="F922" s="331"/>
      <c r="G922" s="331"/>
      <c r="H922" s="351" t="s">
        <v>310</v>
      </c>
      <c r="I922" s="331"/>
      <c r="J922" s="352">
        <v>0.70550000000000002</v>
      </c>
    </row>
    <row r="923" spans="1:10" ht="15.75" thickBot="1">
      <c r="A923" s="404"/>
      <c r="B923" s="344"/>
      <c r="C923" s="125"/>
      <c r="D923" s="125"/>
      <c r="E923" s="125"/>
      <c r="F923" s="125"/>
      <c r="G923" s="125"/>
      <c r="H923" s="303" t="s">
        <v>311</v>
      </c>
      <c r="I923" s="125"/>
      <c r="J923" s="353">
        <v>0</v>
      </c>
    </row>
    <row r="924" spans="1:10" ht="15.75" thickBot="1">
      <c r="A924" s="404"/>
      <c r="B924" s="346" t="s">
        <v>312</v>
      </c>
      <c r="C924" s="125"/>
      <c r="D924" s="304" t="s">
        <v>295</v>
      </c>
      <c r="E924" s="304" t="s">
        <v>160</v>
      </c>
      <c r="F924" s="125"/>
      <c r="G924" s="304" t="s">
        <v>313</v>
      </c>
      <c r="H924" s="405" t="s">
        <v>314</v>
      </c>
      <c r="I924" s="405"/>
      <c r="J924" s="409"/>
    </row>
    <row r="925" spans="1:10">
      <c r="A925" s="404"/>
      <c r="B925" s="338" t="s">
        <v>186</v>
      </c>
      <c r="C925" s="339" t="s">
        <v>187</v>
      </c>
      <c r="D925" s="340">
        <v>0.37480000000000002</v>
      </c>
      <c r="E925" s="347" t="s">
        <v>91</v>
      </c>
      <c r="F925" s="331"/>
      <c r="G925" s="342">
        <v>156.95650000000001</v>
      </c>
      <c r="H925" s="331"/>
      <c r="I925" s="331"/>
      <c r="J925" s="343">
        <f t="shared" ref="J925" si="59">D925*G925</f>
        <v>58.827296200000006</v>
      </c>
    </row>
    <row r="926" spans="1:10" ht="15.75" thickBot="1">
      <c r="A926" s="404"/>
      <c r="B926" s="344"/>
      <c r="C926" s="125"/>
      <c r="D926" s="405" t="s">
        <v>315</v>
      </c>
      <c r="E926" s="405"/>
      <c r="F926" s="405"/>
      <c r="G926" s="405"/>
      <c r="H926" s="405"/>
      <c r="I926" s="125"/>
      <c r="J926" s="345">
        <f>SUM(J925:J925)</f>
        <v>58.827296200000006</v>
      </c>
    </row>
    <row r="927" spans="1:10" ht="15.75" thickBot="1">
      <c r="A927" s="404"/>
      <c r="B927" s="346" t="s">
        <v>316</v>
      </c>
      <c r="C927" s="125"/>
      <c r="D927" s="304" t="s">
        <v>295</v>
      </c>
      <c r="E927" s="304" t="s">
        <v>160</v>
      </c>
      <c r="F927" s="125"/>
      <c r="G927" s="304" t="s">
        <v>314</v>
      </c>
      <c r="H927" s="405" t="s">
        <v>314</v>
      </c>
      <c r="I927" s="405"/>
      <c r="J927" s="409"/>
    </row>
    <row r="928" spans="1:10">
      <c r="A928" s="404"/>
      <c r="B928" s="338">
        <v>4805756</v>
      </c>
      <c r="C928" s="339" t="s">
        <v>281</v>
      </c>
      <c r="D928" s="340">
        <v>5.4370000000000003</v>
      </c>
      <c r="E928" s="347" t="s">
        <v>173</v>
      </c>
      <c r="F928" s="331"/>
      <c r="G928" s="342">
        <v>5.24</v>
      </c>
      <c r="H928" s="331"/>
      <c r="I928" s="331"/>
      <c r="J928" s="343">
        <f>D928*G928</f>
        <v>28.489880000000003</v>
      </c>
    </row>
    <row r="929" spans="1:10" ht="28.5">
      <c r="A929" s="404"/>
      <c r="B929" s="338">
        <v>1107892</v>
      </c>
      <c r="C929" s="339" t="s">
        <v>279</v>
      </c>
      <c r="D929" s="340">
        <v>0.99890000000000001</v>
      </c>
      <c r="E929" s="347" t="s">
        <v>91</v>
      </c>
      <c r="F929" s="331"/>
      <c r="G929" s="342">
        <v>485.23</v>
      </c>
      <c r="H929" s="331"/>
      <c r="I929" s="331"/>
      <c r="J929" s="343">
        <f t="shared" ref="J929:J931" si="60">D929*G929</f>
        <v>484.69624700000003</v>
      </c>
    </row>
    <row r="930" spans="1:10" ht="28.5">
      <c r="A930" s="404"/>
      <c r="B930" s="338">
        <v>4805750</v>
      </c>
      <c r="C930" s="339" t="s">
        <v>282</v>
      </c>
      <c r="D930" s="340">
        <v>1.0873999999999999</v>
      </c>
      <c r="E930" s="347" t="s">
        <v>91</v>
      </c>
      <c r="F930" s="331"/>
      <c r="G930" s="342">
        <v>46.59</v>
      </c>
      <c r="H930" s="331"/>
      <c r="I930" s="331"/>
      <c r="J930" s="343">
        <f t="shared" si="60"/>
        <v>50.661966</v>
      </c>
    </row>
    <row r="931" spans="1:10" ht="28.5">
      <c r="A931" s="404"/>
      <c r="B931" s="338">
        <v>3103302</v>
      </c>
      <c r="C931" s="339" t="s">
        <v>280</v>
      </c>
      <c r="D931" s="340">
        <v>4.3680000000000003</v>
      </c>
      <c r="E931" s="347" t="s">
        <v>173</v>
      </c>
      <c r="F931" s="331"/>
      <c r="G931" s="342">
        <v>78.510000000000005</v>
      </c>
      <c r="H931" s="331"/>
      <c r="I931" s="331"/>
      <c r="J931" s="343">
        <f t="shared" si="60"/>
        <v>342.93168000000003</v>
      </c>
    </row>
    <row r="932" spans="1:10" ht="15.75" thickBot="1">
      <c r="A932" s="404"/>
      <c r="B932" s="344"/>
      <c r="C932" s="125"/>
      <c r="D932" s="405" t="s">
        <v>317</v>
      </c>
      <c r="E932" s="405"/>
      <c r="F932" s="405"/>
      <c r="G932" s="405"/>
      <c r="H932" s="405"/>
      <c r="I932" s="125"/>
      <c r="J932" s="345">
        <f>SUM(J928:J931)</f>
        <v>906.77977300000009</v>
      </c>
    </row>
    <row r="933" spans="1:10" ht="15.75" thickBot="1">
      <c r="A933" s="404"/>
      <c r="B933" s="344"/>
      <c r="C933" s="125"/>
      <c r="D933" s="125"/>
      <c r="E933" s="125"/>
      <c r="F933" s="125"/>
      <c r="G933" s="125"/>
      <c r="H933" s="303" t="s">
        <v>318</v>
      </c>
      <c r="I933" s="125"/>
      <c r="J933" s="349">
        <f>J921+J926+J932+J922+J923</f>
        <v>987.71687680000014</v>
      </c>
    </row>
    <row r="934" spans="1:10" ht="15.75" thickBot="1">
      <c r="A934" s="404"/>
      <c r="B934" s="346" t="s">
        <v>319</v>
      </c>
      <c r="C934" s="125"/>
      <c r="D934" s="304" t="s">
        <v>159</v>
      </c>
      <c r="E934" s="304" t="s">
        <v>295</v>
      </c>
      <c r="F934" s="304" t="s">
        <v>160</v>
      </c>
      <c r="G934" s="125"/>
      <c r="H934" s="304" t="s">
        <v>314</v>
      </c>
      <c r="I934" s="405" t="s">
        <v>314</v>
      </c>
      <c r="J934" s="409"/>
    </row>
    <row r="935" spans="1:10">
      <c r="A935" s="404"/>
      <c r="B935" s="338" t="s">
        <v>186</v>
      </c>
      <c r="C935" s="339" t="s">
        <v>187</v>
      </c>
      <c r="D935" s="354">
        <v>5914647</v>
      </c>
      <c r="E935" s="340">
        <v>0.56220000000000003</v>
      </c>
      <c r="F935" s="347" t="s">
        <v>172</v>
      </c>
      <c r="G935" s="331"/>
      <c r="H935" s="342">
        <v>1.85</v>
      </c>
      <c r="I935" s="331"/>
      <c r="J935" s="343">
        <f>ROUNDDOWN(E935*H935,4)</f>
        <v>1.04</v>
      </c>
    </row>
    <row r="936" spans="1:10">
      <c r="A936" s="404"/>
      <c r="B936" s="338" t="s">
        <v>139</v>
      </c>
      <c r="C936" s="339" t="s">
        <v>139</v>
      </c>
      <c r="D936" s="354" t="s">
        <v>139</v>
      </c>
      <c r="E936" s="340"/>
      <c r="F936" s="347" t="s">
        <v>172</v>
      </c>
      <c r="G936" s="331"/>
      <c r="H936" s="342">
        <v>0</v>
      </c>
      <c r="I936" s="331"/>
      <c r="J936" s="343">
        <f t="shared" ref="J936" si="61">ROUNDDOWN(E936*H936,4)</f>
        <v>0</v>
      </c>
    </row>
    <row r="937" spans="1:10" ht="15.75" thickBot="1">
      <c r="A937" s="404"/>
      <c r="B937" s="344"/>
      <c r="C937" s="125"/>
      <c r="D937" s="405" t="s">
        <v>320</v>
      </c>
      <c r="E937" s="405"/>
      <c r="F937" s="405"/>
      <c r="G937" s="405"/>
      <c r="H937" s="405"/>
      <c r="I937" s="125"/>
      <c r="J937" s="349">
        <f>SUM(J935:J936)</f>
        <v>1.04</v>
      </c>
    </row>
    <row r="938" spans="1:10" ht="15.75" thickBot="1">
      <c r="A938" s="404"/>
      <c r="B938" s="406" t="s">
        <v>321</v>
      </c>
      <c r="C938" s="407"/>
      <c r="D938" s="408" t="s">
        <v>295</v>
      </c>
      <c r="E938" s="408" t="s">
        <v>160</v>
      </c>
      <c r="F938" s="408" t="s">
        <v>42</v>
      </c>
      <c r="G938" s="408"/>
      <c r="H938" s="408"/>
      <c r="I938" s="331"/>
      <c r="J938" s="409" t="s">
        <v>314</v>
      </c>
    </row>
    <row r="939" spans="1:10" ht="15.75" thickBot="1">
      <c r="A939" s="404"/>
      <c r="B939" s="406"/>
      <c r="C939" s="407"/>
      <c r="D939" s="408"/>
      <c r="E939" s="408"/>
      <c r="F939" s="304" t="s">
        <v>322</v>
      </c>
      <c r="G939" s="304" t="s">
        <v>323</v>
      </c>
      <c r="H939" s="304" t="s">
        <v>324</v>
      </c>
      <c r="I939" s="125"/>
      <c r="J939" s="409"/>
    </row>
    <row r="940" spans="1:10">
      <c r="A940" s="404"/>
      <c r="B940" s="338" t="s">
        <v>139</v>
      </c>
      <c r="C940" s="339" t="s">
        <v>139</v>
      </c>
      <c r="D940" s="340">
        <v>0</v>
      </c>
      <c r="E940" s="347" t="s">
        <v>286</v>
      </c>
      <c r="F940" s="347"/>
      <c r="G940" s="347"/>
      <c r="H940" s="347"/>
      <c r="I940" s="331"/>
      <c r="J940" s="287"/>
    </row>
    <row r="941" spans="1:10">
      <c r="A941" s="404"/>
      <c r="B941" s="338" t="s">
        <v>139</v>
      </c>
      <c r="C941" s="339" t="s">
        <v>139</v>
      </c>
      <c r="D941" s="340">
        <v>0</v>
      </c>
      <c r="E941" s="347" t="s">
        <v>286</v>
      </c>
      <c r="F941" s="347"/>
      <c r="G941" s="347"/>
      <c r="H941" s="347"/>
      <c r="I941" s="331"/>
      <c r="J941" s="287"/>
    </row>
    <row r="942" spans="1:10">
      <c r="A942" s="404"/>
      <c r="B942" s="286"/>
      <c r="C942" s="331"/>
      <c r="D942" s="410" t="s">
        <v>328</v>
      </c>
      <c r="E942" s="410"/>
      <c r="F942" s="410"/>
      <c r="G942" s="410"/>
      <c r="H942" s="410"/>
      <c r="I942" s="331"/>
      <c r="J942" s="287"/>
    </row>
    <row r="943" spans="1:10" ht="15.75" thickBot="1">
      <c r="A943" s="404"/>
      <c r="B943" s="355"/>
      <c r="C943" s="124"/>
      <c r="D943" s="124"/>
      <c r="E943" s="124"/>
      <c r="F943" s="411" t="s">
        <v>329</v>
      </c>
      <c r="G943" s="411"/>
      <c r="H943" s="411"/>
      <c r="I943" s="124"/>
      <c r="J943" s="356">
        <f>TRUNC(J933+J937,2)</f>
        <v>988.75</v>
      </c>
    </row>
    <row r="944" spans="1:10" ht="15.75" thickTop="1">
      <c r="A944" s="404"/>
      <c r="B944" s="357" t="s">
        <v>330</v>
      </c>
      <c r="C944" s="331"/>
      <c r="D944" s="331"/>
      <c r="E944" s="331"/>
      <c r="F944" s="331"/>
      <c r="G944" s="331"/>
      <c r="H944" s="331"/>
      <c r="I944" s="331"/>
      <c r="J944" s="287"/>
    </row>
    <row r="945" spans="1:13">
      <c r="A945" s="404"/>
      <c r="B945" s="357"/>
      <c r="C945" s="331"/>
      <c r="D945" s="331"/>
      <c r="E945" s="331"/>
      <c r="F945" s="331"/>
      <c r="G945" s="331"/>
      <c r="H945" s="331"/>
      <c r="I945" s="331"/>
      <c r="J945" s="287"/>
    </row>
    <row r="946" spans="1:13" ht="23.25" thickBot="1">
      <c r="A946" s="404">
        <v>46</v>
      </c>
      <c r="B946" s="358" t="s">
        <v>332</v>
      </c>
      <c r="C946" s="128"/>
      <c r="D946" s="128"/>
      <c r="E946" s="128"/>
      <c r="F946" s="128"/>
      <c r="G946" s="128"/>
      <c r="H946" s="128"/>
      <c r="I946" s="128"/>
      <c r="J946" s="359"/>
      <c r="K946" s="253">
        <f>J983</f>
        <v>526.51</v>
      </c>
      <c r="L946" s="131"/>
      <c r="M946" s="131"/>
    </row>
    <row r="947" spans="1:13" ht="21.75" customHeight="1" thickTop="1">
      <c r="A947" s="404"/>
      <c r="B947" s="330" t="s">
        <v>331</v>
      </c>
      <c r="C947" s="412" t="s">
        <v>488</v>
      </c>
      <c r="D947" s="412"/>
      <c r="E947" s="412"/>
      <c r="F947" s="412"/>
      <c r="G947" s="412"/>
      <c r="H947" s="412"/>
      <c r="I947" s="412"/>
      <c r="J947" s="413"/>
      <c r="L947" s="132"/>
      <c r="M947" s="132"/>
    </row>
    <row r="948" spans="1:13" ht="15.75">
      <c r="A948" s="404"/>
      <c r="B948" s="414" t="s">
        <v>291</v>
      </c>
      <c r="C948" s="415"/>
      <c r="D948" s="415"/>
      <c r="E948" s="415" t="s">
        <v>140</v>
      </c>
      <c r="F948" s="415"/>
      <c r="G948" s="331"/>
      <c r="H948" s="331"/>
      <c r="I948" s="331"/>
      <c r="J948" s="287"/>
      <c r="L948" s="126"/>
      <c r="M948" s="126"/>
    </row>
    <row r="949" spans="1:13" ht="15.75">
      <c r="A949" s="404"/>
      <c r="B949" s="414"/>
      <c r="C949" s="415"/>
      <c r="D949" s="415"/>
      <c r="E949" s="416" t="s">
        <v>502</v>
      </c>
      <c r="F949" s="416"/>
      <c r="G949" s="331"/>
      <c r="H949" s="332" t="s">
        <v>292</v>
      </c>
      <c r="I949" s="333">
        <v>4.0999999999999996</v>
      </c>
      <c r="J949" s="334" t="str">
        <f>VLOOKUP(A946,ORÇAMENTO!$A$10:$L$46,7,1)</f>
        <v>UN.</v>
      </c>
    </row>
    <row r="950" spans="1:13" ht="36" customHeight="1" thickBot="1">
      <c r="A950" s="404"/>
      <c r="B950" s="335" t="s">
        <v>487</v>
      </c>
      <c r="C950" s="417" t="s">
        <v>157</v>
      </c>
      <c r="D950" s="417"/>
      <c r="E950" s="417"/>
      <c r="F950" s="417"/>
      <c r="G950" s="417"/>
      <c r="H950" s="417"/>
      <c r="I950" s="418" t="s">
        <v>293</v>
      </c>
      <c r="J950" s="419"/>
    </row>
    <row r="951" spans="1:13" ht="15.75" thickBot="1">
      <c r="A951" s="404"/>
      <c r="B951" s="420" t="s">
        <v>294</v>
      </c>
      <c r="C951" s="421"/>
      <c r="D951" s="422" t="s">
        <v>295</v>
      </c>
      <c r="E951" s="423" t="s">
        <v>296</v>
      </c>
      <c r="F951" s="423"/>
      <c r="G951" s="423" t="s">
        <v>297</v>
      </c>
      <c r="H951" s="423"/>
      <c r="I951" s="331"/>
      <c r="J951" s="336" t="s">
        <v>298</v>
      </c>
    </row>
    <row r="952" spans="1:13" ht="15.75" thickBot="1">
      <c r="A952" s="404"/>
      <c r="B952" s="406"/>
      <c r="C952" s="407"/>
      <c r="D952" s="408"/>
      <c r="E952" s="304" t="s">
        <v>299</v>
      </c>
      <c r="F952" s="304" t="s">
        <v>300</v>
      </c>
      <c r="G952" s="304" t="s">
        <v>301</v>
      </c>
      <c r="H952" s="304" t="s">
        <v>302</v>
      </c>
      <c r="I952" s="125"/>
      <c r="J952" s="337" t="s">
        <v>303</v>
      </c>
    </row>
    <row r="953" spans="1:13">
      <c r="A953" s="404"/>
      <c r="B953" s="338" t="s">
        <v>277</v>
      </c>
      <c r="C953" s="339" t="s">
        <v>475</v>
      </c>
      <c r="D953" s="340">
        <v>1</v>
      </c>
      <c r="E953" s="341">
        <v>0.3</v>
      </c>
      <c r="F953" s="341">
        <v>0.7</v>
      </c>
      <c r="G953" s="342">
        <v>172.57839999999999</v>
      </c>
      <c r="H953" s="342">
        <v>69.402500000000003</v>
      </c>
      <c r="I953" s="331"/>
      <c r="J953" s="343">
        <f>D953*(E953*G953+F953*H953)</f>
        <v>100.35526999999999</v>
      </c>
    </row>
    <row r="954" spans="1:13">
      <c r="A954" s="404"/>
      <c r="B954" s="338" t="s">
        <v>139</v>
      </c>
      <c r="C954" s="339" t="s">
        <v>139</v>
      </c>
      <c r="D954" s="340"/>
      <c r="E954" s="341"/>
      <c r="F954" s="341"/>
      <c r="G954" s="342">
        <v>0</v>
      </c>
      <c r="H954" s="342">
        <v>0</v>
      </c>
      <c r="I954" s="331"/>
      <c r="J954" s="343">
        <f>D954*(E954*G954+F954*H954)</f>
        <v>0</v>
      </c>
    </row>
    <row r="955" spans="1:13" ht="15.75" thickBot="1">
      <c r="A955" s="404"/>
      <c r="B955" s="344"/>
      <c r="C955" s="125"/>
      <c r="D955" s="125"/>
      <c r="E955" s="125"/>
      <c r="F955" s="125"/>
      <c r="G955" s="125"/>
      <c r="H955" s="303" t="s">
        <v>304</v>
      </c>
      <c r="I955" s="125"/>
      <c r="J955" s="345">
        <f>SUM(J953:J954)</f>
        <v>100.35526999999999</v>
      </c>
    </row>
    <row r="956" spans="1:13" ht="15.75" thickBot="1">
      <c r="A956" s="404"/>
      <c r="B956" s="346" t="s">
        <v>305</v>
      </c>
      <c r="C956" s="125"/>
      <c r="D956" s="304" t="s">
        <v>295</v>
      </c>
      <c r="E956" s="304" t="s">
        <v>160</v>
      </c>
      <c r="F956" s="125"/>
      <c r="G956" s="304" t="s">
        <v>297</v>
      </c>
      <c r="H956" s="405" t="s">
        <v>306</v>
      </c>
      <c r="I956" s="405"/>
      <c r="J956" s="409"/>
    </row>
    <row r="957" spans="1:13">
      <c r="A957" s="404"/>
      <c r="B957" s="338" t="s">
        <v>227</v>
      </c>
      <c r="C957" s="339" t="s">
        <v>228</v>
      </c>
      <c r="D957" s="340">
        <v>1</v>
      </c>
      <c r="E957" s="347" t="s">
        <v>218</v>
      </c>
      <c r="F957" s="331"/>
      <c r="G957" s="342">
        <v>38.231699999999996</v>
      </c>
      <c r="H957" s="331"/>
      <c r="I957" s="331"/>
      <c r="J957" s="343">
        <f>D957*G957</f>
        <v>38.231699999999996</v>
      </c>
    </row>
    <row r="958" spans="1:13">
      <c r="A958" s="404"/>
      <c r="B958" s="338" t="s">
        <v>225</v>
      </c>
      <c r="C958" s="339" t="s">
        <v>226</v>
      </c>
      <c r="D958" s="340">
        <v>2</v>
      </c>
      <c r="E958" s="347" t="s">
        <v>218</v>
      </c>
      <c r="F958" s="331"/>
      <c r="G958" s="342">
        <v>22.606999999999999</v>
      </c>
      <c r="H958" s="331"/>
      <c r="I958" s="331"/>
      <c r="J958" s="343">
        <f>D958*G958</f>
        <v>45.213999999999999</v>
      </c>
    </row>
    <row r="959" spans="1:13">
      <c r="A959" s="404"/>
      <c r="B959" s="286"/>
      <c r="C959" s="331"/>
      <c r="D959" s="410" t="s">
        <v>307</v>
      </c>
      <c r="E959" s="410"/>
      <c r="F959" s="410"/>
      <c r="G959" s="410"/>
      <c r="H959" s="410"/>
      <c r="I959" s="331"/>
      <c r="J959" s="343">
        <f>SUM(J957:J958)</f>
        <v>83.445699999999988</v>
      </c>
    </row>
    <row r="960" spans="1:13" ht="15.75" thickBot="1">
      <c r="A960" s="404"/>
      <c r="B960" s="344"/>
      <c r="C960" s="125"/>
      <c r="D960" s="405" t="s">
        <v>308</v>
      </c>
      <c r="E960" s="405"/>
      <c r="F960" s="405"/>
      <c r="G960" s="405"/>
      <c r="H960" s="405"/>
      <c r="I960" s="125"/>
      <c r="J960" s="349">
        <f>J955+J959</f>
        <v>183.80096999999998</v>
      </c>
    </row>
    <row r="961" spans="1:13">
      <c r="A961" s="404"/>
      <c r="B961" s="286"/>
      <c r="C961" s="331"/>
      <c r="D961" s="410" t="s">
        <v>309</v>
      </c>
      <c r="E961" s="410"/>
      <c r="F961" s="410"/>
      <c r="G961" s="410"/>
      <c r="H961" s="410"/>
      <c r="I961" s="331"/>
      <c r="J961" s="350">
        <f>J960/I949</f>
        <v>44.82950487804878</v>
      </c>
    </row>
    <row r="962" spans="1:13">
      <c r="A962" s="404"/>
      <c r="B962" s="286"/>
      <c r="C962" s="331"/>
      <c r="D962" s="331"/>
      <c r="E962" s="331"/>
      <c r="F962" s="331"/>
      <c r="G962" s="331"/>
      <c r="H962" s="351" t="s">
        <v>310</v>
      </c>
      <c r="I962" s="331"/>
      <c r="J962" s="352">
        <v>0.80530000000000002</v>
      </c>
    </row>
    <row r="963" spans="1:13" ht="15.75" thickBot="1">
      <c r="A963" s="404"/>
      <c r="B963" s="344"/>
      <c r="C963" s="125"/>
      <c r="D963" s="125"/>
      <c r="E963" s="125"/>
      <c r="F963" s="125"/>
      <c r="G963" s="125"/>
      <c r="H963" s="303" t="s">
        <v>311</v>
      </c>
      <c r="I963" s="125"/>
      <c r="J963" s="353">
        <v>0</v>
      </c>
    </row>
    <row r="964" spans="1:13" ht="15.75" thickBot="1">
      <c r="A964" s="404"/>
      <c r="B964" s="346" t="s">
        <v>312</v>
      </c>
      <c r="C964" s="125"/>
      <c r="D964" s="304" t="s">
        <v>295</v>
      </c>
      <c r="E964" s="304" t="s">
        <v>160</v>
      </c>
      <c r="F964" s="125"/>
      <c r="G964" s="304" t="s">
        <v>313</v>
      </c>
      <c r="H964" s="405" t="s">
        <v>314</v>
      </c>
      <c r="I964" s="405"/>
      <c r="J964" s="409"/>
    </row>
    <row r="965" spans="1:13" ht="28.5">
      <c r="A965" s="404"/>
      <c r="B965" s="338" t="s">
        <v>182</v>
      </c>
      <c r="C965" s="339" t="s">
        <v>183</v>
      </c>
      <c r="D965" s="340">
        <v>0.69699999999999995</v>
      </c>
      <c r="E965" s="347" t="s">
        <v>161</v>
      </c>
      <c r="F965" s="331"/>
      <c r="G965" s="342">
        <v>37.461799999999997</v>
      </c>
      <c r="H965" s="331"/>
      <c r="I965" s="331"/>
      <c r="J965" s="343">
        <f>D965*G965</f>
        <v>26.110874599999995</v>
      </c>
      <c r="M965" s="130"/>
    </row>
    <row r="966" spans="1:13" ht="28.5">
      <c r="A966" s="404"/>
      <c r="B966" s="338" t="s">
        <v>196</v>
      </c>
      <c r="C966" s="339" t="s">
        <v>197</v>
      </c>
      <c r="D966" s="340">
        <v>3</v>
      </c>
      <c r="E966" s="347" t="s">
        <v>167</v>
      </c>
      <c r="F966" s="331"/>
      <c r="G966" s="342">
        <v>69.865799999999993</v>
      </c>
      <c r="H966" s="331"/>
      <c r="I966" s="331"/>
      <c r="J966" s="343">
        <f t="shared" ref="J966" si="62">D966*G966</f>
        <v>209.59739999999999</v>
      </c>
      <c r="M966" s="130"/>
    </row>
    <row r="967" spans="1:13" ht="15.75" thickBot="1">
      <c r="A967" s="404"/>
      <c r="B967" s="344"/>
      <c r="C967" s="125"/>
      <c r="D967" s="405" t="s">
        <v>315</v>
      </c>
      <c r="E967" s="405"/>
      <c r="F967" s="405"/>
      <c r="G967" s="405"/>
      <c r="H967" s="405"/>
      <c r="I967" s="125"/>
      <c r="J967" s="345">
        <f>SUM(J965:J966)</f>
        <v>235.70827459999998</v>
      </c>
    </row>
    <row r="968" spans="1:13" ht="15.75" thickBot="1">
      <c r="A968" s="404"/>
      <c r="B968" s="346" t="s">
        <v>316</v>
      </c>
      <c r="C968" s="125"/>
      <c r="D968" s="304" t="s">
        <v>295</v>
      </c>
      <c r="E968" s="304" t="s">
        <v>160</v>
      </c>
      <c r="F968" s="125"/>
      <c r="G968" s="304" t="s">
        <v>314</v>
      </c>
      <c r="H968" s="405" t="s">
        <v>314</v>
      </c>
      <c r="I968" s="405"/>
      <c r="J968" s="409"/>
    </row>
    <row r="969" spans="1:13" ht="28.5">
      <c r="A969" s="404"/>
      <c r="B969" s="338">
        <v>5213414</v>
      </c>
      <c r="C969" s="339" t="s">
        <v>285</v>
      </c>
      <c r="D969" s="340">
        <v>0.35993999999999998</v>
      </c>
      <c r="E969" s="347" t="s">
        <v>173</v>
      </c>
      <c r="F969" s="331"/>
      <c r="G969" s="342">
        <v>605.59</v>
      </c>
      <c r="H969" s="331"/>
      <c r="I969" s="331"/>
      <c r="J969" s="343">
        <f>D969*G969</f>
        <v>217.9760646</v>
      </c>
      <c r="M969" s="130"/>
    </row>
    <row r="970" spans="1:13" ht="28.5">
      <c r="A970" s="404"/>
      <c r="B970" s="338">
        <v>1107892</v>
      </c>
      <c r="C970" s="339" t="s">
        <v>279</v>
      </c>
      <c r="D970" s="340">
        <v>5.0270000000000002E-2</v>
      </c>
      <c r="E970" s="347" t="s">
        <v>91</v>
      </c>
      <c r="F970" s="331"/>
      <c r="G970" s="342">
        <v>485.23</v>
      </c>
      <c r="H970" s="331"/>
      <c r="I970" s="331"/>
      <c r="J970" s="343">
        <f t="shared" ref="J970:J971" si="63">D970*G970</f>
        <v>24.392512100000001</v>
      </c>
      <c r="M970" s="130"/>
    </row>
    <row r="971" spans="1:13" ht="28.5">
      <c r="A971" s="404"/>
      <c r="B971" s="338">
        <v>4805750</v>
      </c>
      <c r="C971" s="339" t="s">
        <v>282</v>
      </c>
      <c r="D971" s="340">
        <v>5.0270000000000002E-2</v>
      </c>
      <c r="E971" s="347" t="s">
        <v>91</v>
      </c>
      <c r="F971" s="331"/>
      <c r="G971" s="342">
        <v>46.59</v>
      </c>
      <c r="H971" s="331"/>
      <c r="I971" s="331"/>
      <c r="J971" s="343">
        <f t="shared" si="63"/>
        <v>2.3420793000000004</v>
      </c>
      <c r="M971" s="130"/>
    </row>
    <row r="972" spans="1:13" ht="15.75" thickBot="1">
      <c r="A972" s="404"/>
      <c r="B972" s="344"/>
      <c r="C972" s="125"/>
      <c r="D972" s="405" t="s">
        <v>317</v>
      </c>
      <c r="E972" s="405"/>
      <c r="F972" s="405"/>
      <c r="G972" s="405"/>
      <c r="H972" s="405"/>
      <c r="I972" s="125"/>
      <c r="J972" s="345">
        <f>SUM(J969:J971)</f>
        <v>244.710656</v>
      </c>
    </row>
    <row r="973" spans="1:13" ht="15.75" thickBot="1">
      <c r="A973" s="404"/>
      <c r="B973" s="344"/>
      <c r="C973" s="125"/>
      <c r="D973" s="125"/>
      <c r="E973" s="125"/>
      <c r="F973" s="125"/>
      <c r="G973" s="125"/>
      <c r="H973" s="303" t="s">
        <v>318</v>
      </c>
      <c r="I973" s="125"/>
      <c r="J973" s="362">
        <f>J961+J967+J972+J962+J963</f>
        <v>526.05373547804879</v>
      </c>
    </row>
    <row r="974" spans="1:13" ht="15.75" thickBot="1">
      <c r="A974" s="404"/>
      <c r="B974" s="346" t="s">
        <v>319</v>
      </c>
      <c r="C974" s="125"/>
      <c r="D974" s="304" t="s">
        <v>159</v>
      </c>
      <c r="E974" s="304" t="s">
        <v>295</v>
      </c>
      <c r="F974" s="304" t="s">
        <v>160</v>
      </c>
      <c r="G974" s="125"/>
      <c r="H974" s="304" t="s">
        <v>314</v>
      </c>
      <c r="I974" s="405" t="s">
        <v>314</v>
      </c>
      <c r="J974" s="409"/>
    </row>
    <row r="975" spans="1:13" ht="15.75" customHeight="1">
      <c r="A975" s="404"/>
      <c r="B975" s="338" t="s">
        <v>139</v>
      </c>
      <c r="C975" s="339" t="s">
        <v>139</v>
      </c>
      <c r="D975" s="354">
        <v>5914655</v>
      </c>
      <c r="E975" s="340">
        <v>6.9999999999999999E-4</v>
      </c>
      <c r="F975" s="347" t="s">
        <v>172</v>
      </c>
      <c r="G975" s="331"/>
      <c r="H975" s="342">
        <v>34.340000000000003</v>
      </c>
      <c r="I975" s="331"/>
      <c r="J975" s="343">
        <f>ROUNDDOWN(E975*H975,4)</f>
        <v>2.4E-2</v>
      </c>
    </row>
    <row r="976" spans="1:13" ht="14.25" customHeight="1">
      <c r="A976" s="404"/>
      <c r="B976" s="338" t="s">
        <v>139</v>
      </c>
      <c r="C976" s="339" t="s">
        <v>139</v>
      </c>
      <c r="D976" s="354">
        <v>5914655</v>
      </c>
      <c r="E976" s="340">
        <v>1.272E-2</v>
      </c>
      <c r="F976" s="347" t="s">
        <v>172</v>
      </c>
      <c r="G976" s="331"/>
      <c r="H976" s="342">
        <v>34.340000000000003</v>
      </c>
      <c r="I976" s="331"/>
      <c r="J976" s="343">
        <f t="shared" ref="J976" si="64">ROUNDDOWN(E976*H976,4)</f>
        <v>0.43680000000000002</v>
      </c>
    </row>
    <row r="977" spans="1:13" ht="15.75" thickBot="1">
      <c r="A977" s="404"/>
      <c r="B977" s="344"/>
      <c r="C977" s="125"/>
      <c r="D977" s="405" t="s">
        <v>320</v>
      </c>
      <c r="E977" s="405"/>
      <c r="F977" s="405"/>
      <c r="G977" s="405"/>
      <c r="H977" s="405"/>
      <c r="I977" s="125"/>
      <c r="J977" s="349">
        <f>SUM(J975:J976)</f>
        <v>0.46080000000000004</v>
      </c>
    </row>
    <row r="978" spans="1:13" ht="15.75" thickBot="1">
      <c r="A978" s="404"/>
      <c r="B978" s="406" t="s">
        <v>321</v>
      </c>
      <c r="C978" s="407"/>
      <c r="D978" s="408" t="s">
        <v>295</v>
      </c>
      <c r="E978" s="408" t="s">
        <v>160</v>
      </c>
      <c r="F978" s="408" t="s">
        <v>42</v>
      </c>
      <c r="G978" s="408"/>
      <c r="H978" s="408"/>
      <c r="I978" s="331"/>
      <c r="J978" s="409" t="s">
        <v>314</v>
      </c>
    </row>
    <row r="979" spans="1:13" ht="15.75" thickBot="1">
      <c r="A979" s="404"/>
      <c r="B979" s="406"/>
      <c r="C979" s="407"/>
      <c r="D979" s="408"/>
      <c r="E979" s="408"/>
      <c r="F979" s="304" t="s">
        <v>322</v>
      </c>
      <c r="G979" s="304" t="s">
        <v>323</v>
      </c>
      <c r="H979" s="304" t="s">
        <v>324</v>
      </c>
      <c r="I979" s="125"/>
      <c r="J979" s="409"/>
    </row>
    <row r="980" spans="1:13" ht="15" customHeight="1">
      <c r="A980" s="404"/>
      <c r="B980" s="338" t="s">
        <v>139</v>
      </c>
      <c r="C980" s="339" t="s">
        <v>139</v>
      </c>
      <c r="D980" s="340">
        <v>0</v>
      </c>
      <c r="E980" s="347" t="s">
        <v>286</v>
      </c>
      <c r="F980" s="347"/>
      <c r="G980" s="347"/>
      <c r="H980" s="347"/>
      <c r="I980" s="331"/>
      <c r="J980" s="287"/>
    </row>
    <row r="981" spans="1:13" ht="15.75" customHeight="1">
      <c r="A981" s="404"/>
      <c r="B981" s="338" t="s">
        <v>139</v>
      </c>
      <c r="C981" s="339" t="s">
        <v>139</v>
      </c>
      <c r="D981" s="340">
        <v>0</v>
      </c>
      <c r="E981" s="347" t="s">
        <v>286</v>
      </c>
      <c r="F981" s="347"/>
      <c r="G981" s="347"/>
      <c r="H981" s="347"/>
      <c r="I981" s="331"/>
      <c r="J981" s="287"/>
    </row>
    <row r="982" spans="1:13">
      <c r="A982" s="404"/>
      <c r="B982" s="286"/>
      <c r="C982" s="331"/>
      <c r="D982" s="410" t="s">
        <v>328</v>
      </c>
      <c r="E982" s="410"/>
      <c r="F982" s="410"/>
      <c r="G982" s="410"/>
      <c r="H982" s="410"/>
      <c r="I982" s="331"/>
      <c r="J982" s="287"/>
    </row>
    <row r="983" spans="1:13" ht="15.75" thickBot="1">
      <c r="A983" s="404"/>
      <c r="B983" s="355"/>
      <c r="C983" s="124"/>
      <c r="D983" s="124"/>
      <c r="E983" s="124"/>
      <c r="F983" s="411" t="s">
        <v>329</v>
      </c>
      <c r="G983" s="411"/>
      <c r="H983" s="411"/>
      <c r="I983" s="124"/>
      <c r="J983" s="356">
        <f>TRUNC(J973+J977,2)</f>
        <v>526.51</v>
      </c>
    </row>
    <row r="984" spans="1:13" ht="15.75" thickTop="1">
      <c r="A984" s="404"/>
      <c r="B984" s="357" t="s">
        <v>330</v>
      </c>
      <c r="C984" s="331"/>
      <c r="D984" s="331"/>
      <c r="E984" s="331"/>
      <c r="F984" s="331"/>
      <c r="G984" s="331"/>
      <c r="H984" s="331"/>
      <c r="I984" s="331"/>
      <c r="J984" s="287"/>
    </row>
    <row r="985" spans="1:13">
      <c r="B985" s="286"/>
      <c r="C985" s="331"/>
      <c r="D985" s="331"/>
      <c r="E985" s="331"/>
      <c r="F985" s="331"/>
      <c r="G985" s="331"/>
      <c r="H985" s="331"/>
      <c r="I985" s="331"/>
      <c r="J985" s="287"/>
    </row>
    <row r="986" spans="1:13" ht="23.25" thickBot="1">
      <c r="A986" s="404">
        <v>49</v>
      </c>
      <c r="B986" s="358" t="s">
        <v>332</v>
      </c>
      <c r="C986" s="128"/>
      <c r="D986" s="128"/>
      <c r="E986" s="128"/>
      <c r="F986" s="128"/>
      <c r="G986" s="128"/>
      <c r="H986" s="128"/>
      <c r="I986" s="128"/>
      <c r="J986" s="359"/>
      <c r="K986" s="253">
        <f>J1029</f>
        <v>27.66</v>
      </c>
      <c r="L986" s="131"/>
      <c r="M986" s="131"/>
    </row>
    <row r="987" spans="1:13" ht="21.75" customHeight="1" thickTop="1">
      <c r="A987" s="404"/>
      <c r="B987" s="330" t="s">
        <v>331</v>
      </c>
      <c r="C987" s="412" t="s">
        <v>488</v>
      </c>
      <c r="D987" s="412"/>
      <c r="E987" s="412"/>
      <c r="F987" s="412"/>
      <c r="G987" s="412"/>
      <c r="H987" s="412"/>
      <c r="I987" s="412"/>
      <c r="J987" s="413"/>
      <c r="L987" s="132"/>
      <c r="M987" s="132"/>
    </row>
    <row r="988" spans="1:13" ht="15.75">
      <c r="A988" s="404"/>
      <c r="B988" s="414" t="s">
        <v>291</v>
      </c>
      <c r="C988" s="415"/>
      <c r="D988" s="415"/>
      <c r="E988" s="415" t="s">
        <v>140</v>
      </c>
      <c r="F988" s="415"/>
      <c r="G988" s="331"/>
      <c r="H988" s="331"/>
      <c r="I988" s="331"/>
      <c r="J988" s="287"/>
      <c r="L988" s="126"/>
      <c r="M988" s="126"/>
    </row>
    <row r="989" spans="1:13" ht="15.75">
      <c r="A989" s="404"/>
      <c r="B989" s="414"/>
      <c r="C989" s="415"/>
      <c r="D989" s="415"/>
      <c r="E989" s="416" t="s">
        <v>502</v>
      </c>
      <c r="F989" s="416"/>
      <c r="G989" s="331"/>
      <c r="H989" s="332" t="s">
        <v>292</v>
      </c>
      <c r="I989" s="333">
        <v>149.4</v>
      </c>
      <c r="J989" s="334" t="str">
        <f>VLOOKUP(A986,ORÇAMENTO!$A$10:$L$46,7,1)</f>
        <v>M2</v>
      </c>
    </row>
    <row r="990" spans="1:13" ht="36" customHeight="1" thickBot="1">
      <c r="A990" s="404"/>
      <c r="B990" s="335">
        <v>5213401</v>
      </c>
      <c r="C990" s="417" t="s">
        <v>134</v>
      </c>
      <c r="D990" s="417"/>
      <c r="E990" s="417"/>
      <c r="F990" s="417"/>
      <c r="G990" s="417"/>
      <c r="H990" s="417"/>
      <c r="I990" s="418" t="s">
        <v>293</v>
      </c>
      <c r="J990" s="419"/>
    </row>
    <row r="991" spans="1:13" ht="15.75" thickBot="1">
      <c r="A991" s="404"/>
      <c r="B991" s="406" t="s">
        <v>294</v>
      </c>
      <c r="C991" s="407"/>
      <c r="D991" s="408" t="s">
        <v>295</v>
      </c>
      <c r="E991" s="408" t="s">
        <v>296</v>
      </c>
      <c r="F991" s="408"/>
      <c r="G991" s="408" t="s">
        <v>297</v>
      </c>
      <c r="H991" s="408"/>
      <c r="I991" s="331"/>
      <c r="J991" s="336" t="s">
        <v>298</v>
      </c>
    </row>
    <row r="992" spans="1:13" ht="15.75" thickBot="1">
      <c r="A992" s="404"/>
      <c r="B992" s="406"/>
      <c r="C992" s="407"/>
      <c r="D992" s="408"/>
      <c r="E992" s="304" t="s">
        <v>299</v>
      </c>
      <c r="F992" s="304" t="s">
        <v>300</v>
      </c>
      <c r="G992" s="304" t="s">
        <v>301</v>
      </c>
      <c r="H992" s="304" t="s">
        <v>302</v>
      </c>
      <c r="I992" s="125"/>
      <c r="J992" s="337" t="s">
        <v>303</v>
      </c>
    </row>
    <row r="993" spans="1:13" ht="28.5">
      <c r="A993" s="404"/>
      <c r="B993" s="338" t="s">
        <v>275</v>
      </c>
      <c r="C993" s="339" t="s">
        <v>474</v>
      </c>
      <c r="D993" s="340">
        <v>1</v>
      </c>
      <c r="E993" s="341">
        <v>1</v>
      </c>
      <c r="F993" s="341">
        <v>0</v>
      </c>
      <c r="G993" s="342">
        <v>456.20330000000001</v>
      </c>
      <c r="H993" s="342">
        <v>186.9708</v>
      </c>
      <c r="I993" s="331"/>
      <c r="J993" s="343">
        <f>D993*(E993*G993+F993*H993)</f>
        <v>456.20330000000001</v>
      </c>
    </row>
    <row r="994" spans="1:13">
      <c r="A994" s="404"/>
      <c r="B994" s="338" t="s">
        <v>139</v>
      </c>
      <c r="C994" s="339" t="s">
        <v>139</v>
      </c>
      <c r="D994" s="340"/>
      <c r="E994" s="341"/>
      <c r="F994" s="341"/>
      <c r="G994" s="342">
        <v>0</v>
      </c>
      <c r="H994" s="342">
        <v>0</v>
      </c>
      <c r="I994" s="331"/>
      <c r="J994" s="343">
        <f>D994*(E994*G994+F994*H994)</f>
        <v>0</v>
      </c>
    </row>
    <row r="995" spans="1:13" ht="15.75" thickBot="1">
      <c r="A995" s="404"/>
      <c r="B995" s="344"/>
      <c r="C995" s="125"/>
      <c r="D995" s="125"/>
      <c r="E995" s="125"/>
      <c r="F995" s="125"/>
      <c r="G995" s="125"/>
      <c r="H995" s="303" t="s">
        <v>304</v>
      </c>
      <c r="I995" s="125"/>
      <c r="J995" s="345">
        <f>SUM(J993:J994)</f>
        <v>456.20330000000001</v>
      </c>
    </row>
    <row r="996" spans="1:13" ht="15.75" thickBot="1">
      <c r="A996" s="404"/>
      <c r="B996" s="346" t="s">
        <v>305</v>
      </c>
      <c r="C996" s="125"/>
      <c r="D996" s="304" t="s">
        <v>295</v>
      </c>
      <c r="E996" s="304" t="s">
        <v>160</v>
      </c>
      <c r="F996" s="125"/>
      <c r="G996" s="304" t="s">
        <v>297</v>
      </c>
      <c r="H996" s="405" t="s">
        <v>306</v>
      </c>
      <c r="I996" s="405"/>
      <c r="J996" s="409"/>
    </row>
    <row r="997" spans="1:13">
      <c r="A997" s="404"/>
      <c r="B997" s="338" t="s">
        <v>231</v>
      </c>
      <c r="C997" s="339" t="s">
        <v>232</v>
      </c>
      <c r="D997" s="340">
        <v>1</v>
      </c>
      <c r="E997" s="347" t="s">
        <v>218</v>
      </c>
      <c r="F997" s="331"/>
      <c r="G997" s="342">
        <v>24.0213</v>
      </c>
      <c r="H997" s="331"/>
      <c r="I997" s="331"/>
      <c r="J997" s="343">
        <f>D997*G997</f>
        <v>24.0213</v>
      </c>
    </row>
    <row r="998" spans="1:13">
      <c r="A998" s="404"/>
      <c r="B998" s="338" t="s">
        <v>225</v>
      </c>
      <c r="C998" s="339" t="s">
        <v>226</v>
      </c>
      <c r="D998" s="340">
        <v>4</v>
      </c>
      <c r="E998" s="347" t="s">
        <v>218</v>
      </c>
      <c r="F998" s="331"/>
      <c r="G998" s="342">
        <v>22.606999999999999</v>
      </c>
      <c r="H998" s="331"/>
      <c r="I998" s="331"/>
      <c r="J998" s="343">
        <f>D998*G998</f>
        <v>90.427999999999997</v>
      </c>
    </row>
    <row r="999" spans="1:13">
      <c r="A999" s="404"/>
      <c r="B999" s="286"/>
      <c r="C999" s="331"/>
      <c r="D999" s="410" t="s">
        <v>307</v>
      </c>
      <c r="E999" s="410"/>
      <c r="F999" s="410"/>
      <c r="G999" s="410"/>
      <c r="H999" s="410"/>
      <c r="I999" s="331"/>
      <c r="J999" s="343">
        <f>SUM(J997:J998)</f>
        <v>114.44929999999999</v>
      </c>
    </row>
    <row r="1000" spans="1:13" ht="15.75" thickBot="1">
      <c r="A1000" s="404"/>
      <c r="B1000" s="344"/>
      <c r="C1000" s="125"/>
      <c r="D1000" s="405" t="s">
        <v>308</v>
      </c>
      <c r="E1000" s="405"/>
      <c r="F1000" s="405"/>
      <c r="G1000" s="405"/>
      <c r="H1000" s="405"/>
      <c r="I1000" s="125"/>
      <c r="J1000" s="349">
        <f>J995+J999</f>
        <v>570.65260000000001</v>
      </c>
    </row>
    <row r="1001" spans="1:13">
      <c r="A1001" s="404"/>
      <c r="B1001" s="286"/>
      <c r="C1001" s="331"/>
      <c r="D1001" s="410" t="s">
        <v>309</v>
      </c>
      <c r="E1001" s="410"/>
      <c r="F1001" s="410"/>
      <c r="G1001" s="410"/>
      <c r="H1001" s="410"/>
      <c r="I1001" s="331"/>
      <c r="J1001" s="350">
        <f>J1000/I989</f>
        <v>3.8196291834002678</v>
      </c>
    </row>
    <row r="1002" spans="1:13">
      <c r="A1002" s="404"/>
      <c r="B1002" s="286"/>
      <c r="C1002" s="331"/>
      <c r="D1002" s="331"/>
      <c r="E1002" s="331"/>
      <c r="F1002" s="331"/>
      <c r="G1002" s="331"/>
      <c r="H1002" s="351" t="s">
        <v>310</v>
      </c>
      <c r="I1002" s="331"/>
      <c r="J1002" s="352">
        <v>5.3699999999999998E-2</v>
      </c>
    </row>
    <row r="1003" spans="1:13" ht="15.75" thickBot="1">
      <c r="A1003" s="404"/>
      <c r="B1003" s="344"/>
      <c r="C1003" s="125"/>
      <c r="D1003" s="125"/>
      <c r="E1003" s="125"/>
      <c r="F1003" s="125"/>
      <c r="G1003" s="125"/>
      <c r="H1003" s="303" t="s">
        <v>311</v>
      </c>
      <c r="I1003" s="125"/>
      <c r="J1003" s="353">
        <v>0</v>
      </c>
    </row>
    <row r="1004" spans="1:13" ht="15.75" thickBot="1">
      <c r="A1004" s="404"/>
      <c r="B1004" s="346" t="s">
        <v>312</v>
      </c>
      <c r="C1004" s="125"/>
      <c r="D1004" s="304" t="s">
        <v>295</v>
      </c>
      <c r="E1004" s="304" t="s">
        <v>160</v>
      </c>
      <c r="F1004" s="125"/>
      <c r="G1004" s="304" t="s">
        <v>313</v>
      </c>
      <c r="H1004" s="405" t="s">
        <v>314</v>
      </c>
      <c r="I1004" s="405"/>
      <c r="J1004" s="409"/>
    </row>
    <row r="1005" spans="1:13">
      <c r="A1005" s="404"/>
      <c r="B1005" s="338" t="s">
        <v>208</v>
      </c>
      <c r="C1005" s="339" t="s">
        <v>209</v>
      </c>
      <c r="D1005" s="340">
        <v>0.12</v>
      </c>
      <c r="E1005" s="347" t="s">
        <v>161</v>
      </c>
      <c r="F1005" s="331"/>
      <c r="G1005" s="342">
        <v>9.2101000000000006</v>
      </c>
      <c r="H1005" s="331"/>
      <c r="I1005" s="331"/>
      <c r="J1005" s="343">
        <f>D1005*G1005</f>
        <v>1.1052120000000001</v>
      </c>
      <c r="M1005" s="130"/>
    </row>
    <row r="1006" spans="1:13">
      <c r="A1006" s="404"/>
      <c r="B1006" s="338" t="s">
        <v>210</v>
      </c>
      <c r="C1006" s="339" t="s">
        <v>211</v>
      </c>
      <c r="D1006" s="340">
        <v>0.35</v>
      </c>
      <c r="E1006" s="347" t="s">
        <v>161</v>
      </c>
      <c r="F1006" s="331"/>
      <c r="G1006" s="342">
        <v>8.8008000000000006</v>
      </c>
      <c r="H1006" s="331"/>
      <c r="I1006" s="331"/>
      <c r="J1006" s="343">
        <f t="shared" ref="J1006:J1009" si="65">D1006*G1006</f>
        <v>3.0802800000000001</v>
      </c>
      <c r="M1006" s="130"/>
    </row>
    <row r="1007" spans="1:13">
      <c r="A1007" s="404"/>
      <c r="B1007" s="338" t="s">
        <v>206</v>
      </c>
      <c r="C1007" s="339" t="s">
        <v>207</v>
      </c>
      <c r="D1007" s="340">
        <v>0.03</v>
      </c>
      <c r="E1007" s="347" t="s">
        <v>164</v>
      </c>
      <c r="F1007" s="331"/>
      <c r="G1007" s="342">
        <v>16.4938</v>
      </c>
      <c r="H1007" s="331"/>
      <c r="I1007" s="331"/>
      <c r="J1007" s="343">
        <f t="shared" si="65"/>
        <v>0.49481399999999998</v>
      </c>
      <c r="M1007" s="130"/>
    </row>
    <row r="1008" spans="1:13" ht="28.5">
      <c r="A1008" s="404"/>
      <c r="B1008" s="338" t="s">
        <v>212</v>
      </c>
      <c r="C1008" s="339" t="s">
        <v>213</v>
      </c>
      <c r="D1008" s="340">
        <v>9.7000000000000005E-4</v>
      </c>
      <c r="E1008" s="347" t="s">
        <v>164</v>
      </c>
      <c r="F1008" s="331"/>
      <c r="G1008" s="342">
        <v>20.6782</v>
      </c>
      <c r="H1008" s="331"/>
      <c r="I1008" s="331"/>
      <c r="J1008" s="343">
        <f t="shared" si="65"/>
        <v>2.0057854E-2</v>
      </c>
      <c r="M1008" s="130"/>
    </row>
    <row r="1009" spans="1:13" ht="28.5">
      <c r="A1009" s="404"/>
      <c r="B1009" s="338" t="s">
        <v>204</v>
      </c>
      <c r="C1009" s="339" t="s">
        <v>205</v>
      </c>
      <c r="D1009" s="340">
        <v>0.6</v>
      </c>
      <c r="E1009" s="347" t="s">
        <v>164</v>
      </c>
      <c r="F1009" s="331"/>
      <c r="G1009" s="342">
        <v>31.7437</v>
      </c>
      <c r="H1009" s="331"/>
      <c r="I1009" s="331"/>
      <c r="J1009" s="343">
        <f t="shared" si="65"/>
        <v>19.046219999999998</v>
      </c>
      <c r="M1009" s="130"/>
    </row>
    <row r="1010" spans="1:13" ht="15.75" thickBot="1">
      <c r="A1010" s="404"/>
      <c r="B1010" s="344"/>
      <c r="C1010" s="125"/>
      <c r="D1010" s="405" t="s">
        <v>315</v>
      </c>
      <c r="E1010" s="405"/>
      <c r="F1010" s="405"/>
      <c r="G1010" s="405"/>
      <c r="H1010" s="405"/>
      <c r="I1010" s="125"/>
      <c r="J1010" s="345">
        <f>SUM(J1005:J1009)</f>
        <v>23.746583853999997</v>
      </c>
    </row>
    <row r="1011" spans="1:13" ht="15.75" thickBot="1">
      <c r="A1011" s="404"/>
      <c r="B1011" s="346" t="s">
        <v>316</v>
      </c>
      <c r="C1011" s="125"/>
      <c r="D1011" s="304" t="s">
        <v>295</v>
      </c>
      <c r="E1011" s="304" t="s">
        <v>160</v>
      </c>
      <c r="F1011" s="125"/>
      <c r="G1011" s="304" t="s">
        <v>314</v>
      </c>
      <c r="H1011" s="405" t="s">
        <v>314</v>
      </c>
      <c r="I1011" s="405"/>
      <c r="J1011" s="409"/>
    </row>
    <row r="1012" spans="1:13">
      <c r="A1012" s="404"/>
      <c r="B1012" s="338" t="s">
        <v>139</v>
      </c>
      <c r="C1012" s="339" t="s">
        <v>139</v>
      </c>
      <c r="D1012" s="340"/>
      <c r="E1012" s="347" t="s">
        <v>139</v>
      </c>
      <c r="F1012" s="331"/>
      <c r="G1012" s="342">
        <v>0</v>
      </c>
      <c r="H1012" s="331"/>
      <c r="I1012" s="331"/>
      <c r="J1012" s="343">
        <f>D1012*G1012</f>
        <v>0</v>
      </c>
    </row>
    <row r="1013" spans="1:13">
      <c r="A1013" s="404"/>
      <c r="B1013" s="338" t="s">
        <v>139</v>
      </c>
      <c r="C1013" s="339" t="s">
        <v>139</v>
      </c>
      <c r="D1013" s="340"/>
      <c r="E1013" s="347" t="s">
        <v>139</v>
      </c>
      <c r="F1013" s="331"/>
      <c r="G1013" s="342">
        <v>0</v>
      </c>
      <c r="H1013" s="331"/>
      <c r="I1013" s="331"/>
      <c r="J1013" s="343">
        <f>D1013*G1013</f>
        <v>0</v>
      </c>
    </row>
    <row r="1014" spans="1:13" ht="15.75" thickBot="1">
      <c r="A1014" s="404"/>
      <c r="B1014" s="344"/>
      <c r="C1014" s="125"/>
      <c r="D1014" s="405" t="s">
        <v>317</v>
      </c>
      <c r="E1014" s="405"/>
      <c r="F1014" s="405"/>
      <c r="G1014" s="405"/>
      <c r="H1014" s="405"/>
      <c r="I1014" s="125"/>
      <c r="J1014" s="345">
        <f>SUM(J1012:J1013)</f>
        <v>0</v>
      </c>
    </row>
    <row r="1015" spans="1:13" ht="15.75" thickBot="1">
      <c r="A1015" s="404"/>
      <c r="B1015" s="344"/>
      <c r="C1015" s="125"/>
      <c r="D1015" s="125"/>
      <c r="E1015" s="125"/>
      <c r="F1015" s="125"/>
      <c r="G1015" s="125"/>
      <c r="H1015" s="303" t="s">
        <v>318</v>
      </c>
      <c r="I1015" s="125"/>
      <c r="J1015" s="362">
        <f>J1001+J1010+J1014+J1002+J1003</f>
        <v>27.619913037400263</v>
      </c>
    </row>
    <row r="1016" spans="1:13" ht="15.75" thickBot="1">
      <c r="A1016" s="404"/>
      <c r="B1016" s="346" t="s">
        <v>319</v>
      </c>
      <c r="C1016" s="125"/>
      <c r="D1016" s="304" t="s">
        <v>159</v>
      </c>
      <c r="E1016" s="304" t="s">
        <v>295</v>
      </c>
      <c r="F1016" s="304" t="s">
        <v>160</v>
      </c>
      <c r="G1016" s="125"/>
      <c r="H1016" s="304" t="s">
        <v>314</v>
      </c>
      <c r="I1016" s="405" t="s">
        <v>314</v>
      </c>
      <c r="J1016" s="409"/>
    </row>
    <row r="1017" spans="1:13">
      <c r="A1017" s="404"/>
      <c r="B1017" s="338" t="s">
        <v>208</v>
      </c>
      <c r="C1017" s="339" t="s">
        <v>209</v>
      </c>
      <c r="D1017" s="354">
        <v>5914655</v>
      </c>
      <c r="E1017" s="340">
        <v>1.2E-4</v>
      </c>
      <c r="F1017" s="347" t="s">
        <v>172</v>
      </c>
      <c r="G1017" s="331"/>
      <c r="H1017" s="342">
        <v>34.340000000000003</v>
      </c>
      <c r="I1017" s="331"/>
      <c r="J1017" s="343">
        <f>ROUNDDOWN(E1017*H1017,4)</f>
        <v>4.1000000000000003E-3</v>
      </c>
    </row>
    <row r="1018" spans="1:13">
      <c r="A1018" s="404"/>
      <c r="B1018" s="338" t="s">
        <v>210</v>
      </c>
      <c r="C1018" s="339" t="s">
        <v>211</v>
      </c>
      <c r="D1018" s="354">
        <v>5914655</v>
      </c>
      <c r="E1018" s="340">
        <v>3.5E-4</v>
      </c>
      <c r="F1018" s="347" t="s">
        <v>172</v>
      </c>
      <c r="G1018" s="331"/>
      <c r="H1018" s="342">
        <v>34.340000000000003</v>
      </c>
      <c r="I1018" s="331"/>
      <c r="J1018" s="343">
        <f t="shared" ref="J1018:J1020" si="66">ROUNDDOWN(E1018*H1018,4)</f>
        <v>1.2E-2</v>
      </c>
    </row>
    <row r="1019" spans="1:13">
      <c r="A1019" s="404"/>
      <c r="B1019" s="338" t="s">
        <v>206</v>
      </c>
      <c r="C1019" s="339" t="s">
        <v>207</v>
      </c>
      <c r="D1019" s="354">
        <v>5914655</v>
      </c>
      <c r="E1019" s="340">
        <v>3.0000000000000001E-5</v>
      </c>
      <c r="F1019" s="347" t="s">
        <v>172</v>
      </c>
      <c r="G1019" s="331"/>
      <c r="H1019" s="342">
        <v>34.340000000000003</v>
      </c>
      <c r="I1019" s="331"/>
      <c r="J1019" s="343">
        <f t="shared" si="66"/>
        <v>1E-3</v>
      </c>
    </row>
    <row r="1020" spans="1:13" ht="15" customHeight="1">
      <c r="A1020" s="404"/>
      <c r="B1020" s="338" t="s">
        <v>204</v>
      </c>
      <c r="C1020" s="339" t="s">
        <v>205</v>
      </c>
      <c r="D1020" s="354">
        <v>5914655</v>
      </c>
      <c r="E1020" s="340">
        <v>8.3000000000000001E-4</v>
      </c>
      <c r="F1020" s="347" t="s">
        <v>172</v>
      </c>
      <c r="G1020" s="331"/>
      <c r="H1020" s="342">
        <v>34.340000000000003</v>
      </c>
      <c r="I1020" s="331"/>
      <c r="J1020" s="343">
        <f t="shared" si="66"/>
        <v>2.8500000000000001E-2</v>
      </c>
    </row>
    <row r="1021" spans="1:13" ht="15.75" thickBot="1">
      <c r="A1021" s="404"/>
      <c r="B1021" s="344"/>
      <c r="C1021" s="125"/>
      <c r="D1021" s="405" t="s">
        <v>320</v>
      </c>
      <c r="E1021" s="405"/>
      <c r="F1021" s="405"/>
      <c r="G1021" s="405"/>
      <c r="H1021" s="405"/>
      <c r="I1021" s="125"/>
      <c r="J1021" s="349">
        <f>SUM(J1017:J1020)</f>
        <v>4.5600000000000002E-2</v>
      </c>
    </row>
    <row r="1022" spans="1:13" ht="15.75" thickBot="1">
      <c r="A1022" s="404"/>
      <c r="B1022" s="406" t="s">
        <v>321</v>
      </c>
      <c r="C1022" s="407"/>
      <c r="D1022" s="408" t="s">
        <v>295</v>
      </c>
      <c r="E1022" s="408" t="s">
        <v>160</v>
      </c>
      <c r="F1022" s="408" t="s">
        <v>42</v>
      </c>
      <c r="G1022" s="408"/>
      <c r="H1022" s="408"/>
      <c r="I1022" s="331"/>
      <c r="J1022" s="409" t="s">
        <v>314</v>
      </c>
    </row>
    <row r="1023" spans="1:13" ht="15.75" thickBot="1">
      <c r="A1023" s="404"/>
      <c r="B1023" s="406"/>
      <c r="C1023" s="407"/>
      <c r="D1023" s="408"/>
      <c r="E1023" s="408"/>
      <c r="F1023" s="304" t="s">
        <v>322</v>
      </c>
      <c r="G1023" s="304" t="s">
        <v>323</v>
      </c>
      <c r="H1023" s="304" t="s">
        <v>324</v>
      </c>
      <c r="I1023" s="125"/>
      <c r="J1023" s="409"/>
    </row>
    <row r="1024" spans="1:13">
      <c r="A1024" s="404"/>
      <c r="B1024" s="338" t="s">
        <v>208</v>
      </c>
      <c r="C1024" s="339" t="s">
        <v>209</v>
      </c>
      <c r="D1024" s="340">
        <v>1.2E-4</v>
      </c>
      <c r="E1024" s="347" t="s">
        <v>286</v>
      </c>
      <c r="F1024" s="347"/>
      <c r="G1024" s="347"/>
      <c r="H1024" s="347"/>
      <c r="I1024" s="331"/>
      <c r="J1024" s="287"/>
    </row>
    <row r="1025" spans="1:13">
      <c r="A1025" s="404"/>
      <c r="B1025" s="338" t="s">
        <v>210</v>
      </c>
      <c r="C1025" s="339" t="s">
        <v>211</v>
      </c>
      <c r="D1025" s="340">
        <v>3.5E-4</v>
      </c>
      <c r="E1025" s="347" t="s">
        <v>286</v>
      </c>
      <c r="F1025" s="347"/>
      <c r="G1025" s="347"/>
      <c r="H1025" s="347"/>
      <c r="I1025" s="331"/>
      <c r="J1025" s="287"/>
    </row>
    <row r="1026" spans="1:13">
      <c r="A1026" s="404"/>
      <c r="B1026" s="338" t="s">
        <v>206</v>
      </c>
      <c r="C1026" s="339" t="s">
        <v>207</v>
      </c>
      <c r="D1026" s="340">
        <v>3.0000000000000001E-5</v>
      </c>
      <c r="E1026" s="347" t="s">
        <v>286</v>
      </c>
      <c r="F1026" s="347"/>
      <c r="G1026" s="347"/>
      <c r="H1026" s="347"/>
      <c r="I1026" s="331"/>
      <c r="J1026" s="287"/>
    </row>
    <row r="1027" spans="1:13" ht="15" customHeight="1">
      <c r="A1027" s="404"/>
      <c r="B1027" s="338" t="s">
        <v>204</v>
      </c>
      <c r="C1027" s="339" t="s">
        <v>205</v>
      </c>
      <c r="D1027" s="340">
        <v>8.3000000000000001E-4</v>
      </c>
      <c r="E1027" s="347" t="s">
        <v>286</v>
      </c>
      <c r="F1027" s="347"/>
      <c r="G1027" s="347"/>
      <c r="H1027" s="347"/>
      <c r="I1027" s="331"/>
      <c r="J1027" s="287"/>
    </row>
    <row r="1028" spans="1:13">
      <c r="A1028" s="404"/>
      <c r="B1028" s="286"/>
      <c r="C1028" s="331"/>
      <c r="D1028" s="410" t="s">
        <v>328</v>
      </c>
      <c r="E1028" s="410"/>
      <c r="F1028" s="410"/>
      <c r="G1028" s="410"/>
      <c r="H1028" s="410"/>
      <c r="I1028" s="331"/>
      <c r="J1028" s="287"/>
    </row>
    <row r="1029" spans="1:13" ht="15.75" thickBot="1">
      <c r="A1029" s="404"/>
      <c r="B1029" s="355"/>
      <c r="C1029" s="124"/>
      <c r="D1029" s="124"/>
      <c r="E1029" s="124"/>
      <c r="F1029" s="411" t="s">
        <v>329</v>
      </c>
      <c r="G1029" s="411"/>
      <c r="H1029" s="411"/>
      <c r="I1029" s="124"/>
      <c r="J1029" s="356">
        <f>TRUNC(J1015+J1021,2)</f>
        <v>27.66</v>
      </c>
    </row>
    <row r="1030" spans="1:13" ht="15.75" thickTop="1">
      <c r="A1030" s="404"/>
      <c r="B1030" s="357" t="s">
        <v>330</v>
      </c>
      <c r="C1030" s="331"/>
      <c r="D1030" s="331"/>
      <c r="E1030" s="331"/>
      <c r="F1030" s="331"/>
      <c r="G1030" s="331"/>
      <c r="H1030" s="331"/>
      <c r="I1030" s="331"/>
      <c r="J1030" s="287"/>
    </row>
    <row r="1031" spans="1:13">
      <c r="B1031" s="286"/>
      <c r="C1031" s="331"/>
      <c r="D1031" s="331"/>
      <c r="E1031" s="331"/>
      <c r="F1031" s="331"/>
      <c r="G1031" s="331"/>
      <c r="H1031" s="331"/>
      <c r="I1031" s="331"/>
      <c r="J1031" s="287"/>
    </row>
    <row r="1032" spans="1:13" ht="23.25" thickBot="1">
      <c r="A1032" s="404">
        <v>51</v>
      </c>
      <c r="B1032" s="358" t="s">
        <v>332</v>
      </c>
      <c r="C1032" s="128"/>
      <c r="D1032" s="128"/>
      <c r="E1032" s="128"/>
      <c r="F1032" s="128"/>
      <c r="G1032" s="128"/>
      <c r="H1032" s="128"/>
      <c r="I1032" s="128"/>
      <c r="J1032" s="359"/>
      <c r="K1032" s="253">
        <f>J1075</f>
        <v>42.96</v>
      </c>
      <c r="L1032" s="131"/>
      <c r="M1032" s="131"/>
    </row>
    <row r="1033" spans="1:13" ht="21.75" customHeight="1" thickTop="1">
      <c r="A1033" s="404"/>
      <c r="B1033" s="330" t="s">
        <v>331</v>
      </c>
      <c r="C1033" s="412" t="s">
        <v>488</v>
      </c>
      <c r="D1033" s="412"/>
      <c r="E1033" s="412"/>
      <c r="F1033" s="412"/>
      <c r="G1033" s="412"/>
      <c r="H1033" s="412"/>
      <c r="I1033" s="412"/>
      <c r="J1033" s="413"/>
      <c r="L1033" s="132"/>
      <c r="M1033" s="132"/>
    </row>
    <row r="1034" spans="1:13" ht="15.75">
      <c r="A1034" s="404"/>
      <c r="B1034" s="414" t="s">
        <v>291</v>
      </c>
      <c r="C1034" s="415"/>
      <c r="D1034" s="415"/>
      <c r="E1034" s="415" t="s">
        <v>140</v>
      </c>
      <c r="F1034" s="415"/>
      <c r="G1034" s="331"/>
      <c r="H1034" s="331"/>
      <c r="I1034" s="331"/>
      <c r="J1034" s="287"/>
      <c r="L1034" s="126"/>
      <c r="M1034" s="126"/>
    </row>
    <row r="1035" spans="1:13" ht="15.75">
      <c r="A1035" s="404"/>
      <c r="B1035" s="414"/>
      <c r="C1035" s="415"/>
      <c r="D1035" s="415"/>
      <c r="E1035" s="416" t="s">
        <v>502</v>
      </c>
      <c r="F1035" s="416"/>
      <c r="G1035" s="331"/>
      <c r="H1035" s="332" t="s">
        <v>292</v>
      </c>
      <c r="I1035" s="333">
        <v>30.18</v>
      </c>
      <c r="J1035" s="334" t="str">
        <f>VLOOKUP(A1032,ORÇAMENTO!$A$10:$L$46,7,1)</f>
        <v>M2</v>
      </c>
    </row>
    <row r="1036" spans="1:13" ht="36" customHeight="1" thickBot="1">
      <c r="A1036" s="404"/>
      <c r="B1036" s="335">
        <v>5213405</v>
      </c>
      <c r="C1036" s="417" t="s">
        <v>155</v>
      </c>
      <c r="D1036" s="417"/>
      <c r="E1036" s="417"/>
      <c r="F1036" s="417"/>
      <c r="G1036" s="417"/>
      <c r="H1036" s="417"/>
      <c r="I1036" s="418" t="s">
        <v>293</v>
      </c>
      <c r="J1036" s="419"/>
    </row>
    <row r="1037" spans="1:13" ht="15.75" thickBot="1">
      <c r="A1037" s="404"/>
      <c r="B1037" s="406" t="s">
        <v>294</v>
      </c>
      <c r="C1037" s="407"/>
      <c r="D1037" s="408" t="s">
        <v>295</v>
      </c>
      <c r="E1037" s="408" t="s">
        <v>296</v>
      </c>
      <c r="F1037" s="408"/>
      <c r="G1037" s="408" t="s">
        <v>297</v>
      </c>
      <c r="H1037" s="408"/>
      <c r="I1037" s="331"/>
      <c r="J1037" s="336" t="s">
        <v>298</v>
      </c>
    </row>
    <row r="1038" spans="1:13" ht="15.75" thickBot="1">
      <c r="A1038" s="404"/>
      <c r="B1038" s="406"/>
      <c r="C1038" s="407"/>
      <c r="D1038" s="408"/>
      <c r="E1038" s="304" t="s">
        <v>299</v>
      </c>
      <c r="F1038" s="304" t="s">
        <v>300</v>
      </c>
      <c r="G1038" s="304" t="s">
        <v>301</v>
      </c>
      <c r="H1038" s="304" t="s">
        <v>302</v>
      </c>
      <c r="I1038" s="125"/>
      <c r="J1038" s="337" t="s">
        <v>303</v>
      </c>
    </row>
    <row r="1039" spans="1:13" ht="28.5">
      <c r="A1039" s="404"/>
      <c r="B1039" s="338" t="s">
        <v>275</v>
      </c>
      <c r="C1039" s="339" t="s">
        <v>474</v>
      </c>
      <c r="D1039" s="340">
        <v>1</v>
      </c>
      <c r="E1039" s="341">
        <v>1</v>
      </c>
      <c r="F1039" s="341">
        <v>0</v>
      </c>
      <c r="G1039" s="342">
        <v>456.20330000000001</v>
      </c>
      <c r="H1039" s="342">
        <v>186.9708</v>
      </c>
      <c r="I1039" s="331"/>
      <c r="J1039" s="343">
        <f>D1039*(E1039*G1039+F1039*H1039)</f>
        <v>456.20330000000001</v>
      </c>
    </row>
    <row r="1040" spans="1:13">
      <c r="A1040" s="404"/>
      <c r="B1040" s="338" t="s">
        <v>139</v>
      </c>
      <c r="C1040" s="339" t="s">
        <v>139</v>
      </c>
      <c r="D1040" s="340"/>
      <c r="E1040" s="341"/>
      <c r="F1040" s="341"/>
      <c r="G1040" s="342">
        <v>0</v>
      </c>
      <c r="H1040" s="342">
        <v>0</v>
      </c>
      <c r="I1040" s="331"/>
      <c r="J1040" s="343">
        <f>D1040*(E1040*G1040+F1040*H1040)</f>
        <v>0</v>
      </c>
    </row>
    <row r="1041" spans="1:13" ht="15.75" thickBot="1">
      <c r="A1041" s="404"/>
      <c r="B1041" s="344"/>
      <c r="C1041" s="125"/>
      <c r="D1041" s="125"/>
      <c r="E1041" s="125"/>
      <c r="F1041" s="125"/>
      <c r="G1041" s="125"/>
      <c r="H1041" s="303" t="s">
        <v>304</v>
      </c>
      <c r="I1041" s="125"/>
      <c r="J1041" s="345">
        <f>SUM(J1039:J1040)</f>
        <v>456.20330000000001</v>
      </c>
    </row>
    <row r="1042" spans="1:13" ht="15.75" thickBot="1">
      <c r="A1042" s="404"/>
      <c r="B1042" s="346" t="s">
        <v>305</v>
      </c>
      <c r="C1042" s="125"/>
      <c r="D1042" s="304" t="s">
        <v>295</v>
      </c>
      <c r="E1042" s="304" t="s">
        <v>160</v>
      </c>
      <c r="F1042" s="125"/>
      <c r="G1042" s="304" t="s">
        <v>297</v>
      </c>
      <c r="H1042" s="405" t="s">
        <v>306</v>
      </c>
      <c r="I1042" s="405"/>
      <c r="J1042" s="409"/>
    </row>
    <row r="1043" spans="1:13">
      <c r="A1043" s="404"/>
      <c r="B1043" s="338" t="s">
        <v>231</v>
      </c>
      <c r="C1043" s="339" t="s">
        <v>232</v>
      </c>
      <c r="D1043" s="340">
        <v>1</v>
      </c>
      <c r="E1043" s="347" t="s">
        <v>218</v>
      </c>
      <c r="F1043" s="331"/>
      <c r="G1043" s="342">
        <v>24.0213</v>
      </c>
      <c r="H1043" s="331"/>
      <c r="I1043" s="331"/>
      <c r="J1043" s="343">
        <f>D1043*G1043</f>
        <v>24.0213</v>
      </c>
    </row>
    <row r="1044" spans="1:13">
      <c r="A1044" s="404"/>
      <c r="B1044" s="338" t="s">
        <v>225</v>
      </c>
      <c r="C1044" s="339" t="s">
        <v>226</v>
      </c>
      <c r="D1044" s="340">
        <v>4</v>
      </c>
      <c r="E1044" s="347" t="s">
        <v>218</v>
      </c>
      <c r="F1044" s="331"/>
      <c r="G1044" s="342">
        <v>22.606999999999999</v>
      </c>
      <c r="H1044" s="331"/>
      <c r="I1044" s="331"/>
      <c r="J1044" s="343">
        <f>D1044*G1044</f>
        <v>90.427999999999997</v>
      </c>
    </row>
    <row r="1045" spans="1:13">
      <c r="A1045" s="404"/>
      <c r="B1045" s="286"/>
      <c r="C1045" s="331"/>
      <c r="D1045" s="410" t="s">
        <v>307</v>
      </c>
      <c r="E1045" s="410"/>
      <c r="F1045" s="410"/>
      <c r="G1045" s="410"/>
      <c r="H1045" s="410"/>
      <c r="I1045" s="331"/>
      <c r="J1045" s="343">
        <f>SUM(J1043:J1044)</f>
        <v>114.44929999999999</v>
      </c>
    </row>
    <row r="1046" spans="1:13" ht="15.75" thickBot="1">
      <c r="A1046" s="404"/>
      <c r="B1046" s="344"/>
      <c r="C1046" s="125"/>
      <c r="D1046" s="405" t="s">
        <v>308</v>
      </c>
      <c r="E1046" s="405"/>
      <c r="F1046" s="405"/>
      <c r="G1046" s="405"/>
      <c r="H1046" s="405"/>
      <c r="I1046" s="125"/>
      <c r="J1046" s="349">
        <f>J1041+J1045</f>
        <v>570.65260000000001</v>
      </c>
    </row>
    <row r="1047" spans="1:13">
      <c r="A1047" s="404"/>
      <c r="B1047" s="286"/>
      <c r="C1047" s="331"/>
      <c r="D1047" s="410" t="s">
        <v>309</v>
      </c>
      <c r="E1047" s="410"/>
      <c r="F1047" s="410"/>
      <c r="G1047" s="410"/>
      <c r="H1047" s="410"/>
      <c r="I1047" s="331"/>
      <c r="J1047" s="350">
        <f>J1046/I1035</f>
        <v>18.908303512259774</v>
      </c>
    </row>
    <row r="1048" spans="1:13">
      <c r="A1048" s="404"/>
      <c r="B1048" s="286"/>
      <c r="C1048" s="331"/>
      <c r="D1048" s="331"/>
      <c r="E1048" s="331"/>
      <c r="F1048" s="331"/>
      <c r="G1048" s="331"/>
      <c r="H1048" s="351" t="s">
        <v>310</v>
      </c>
      <c r="I1048" s="331"/>
      <c r="J1048" s="352">
        <v>0.26590000000000003</v>
      </c>
    </row>
    <row r="1049" spans="1:13" ht="15.75" thickBot="1">
      <c r="A1049" s="404"/>
      <c r="B1049" s="344"/>
      <c r="C1049" s="125"/>
      <c r="D1049" s="125"/>
      <c r="E1049" s="125"/>
      <c r="F1049" s="125"/>
      <c r="G1049" s="125"/>
      <c r="H1049" s="303" t="s">
        <v>311</v>
      </c>
      <c r="I1049" s="125"/>
      <c r="J1049" s="353">
        <v>0</v>
      </c>
    </row>
    <row r="1050" spans="1:13" ht="15.75" thickBot="1">
      <c r="A1050" s="404"/>
      <c r="B1050" s="346" t="s">
        <v>312</v>
      </c>
      <c r="C1050" s="125"/>
      <c r="D1050" s="304" t="s">
        <v>295</v>
      </c>
      <c r="E1050" s="304" t="s">
        <v>160</v>
      </c>
      <c r="F1050" s="125"/>
      <c r="G1050" s="304" t="s">
        <v>313</v>
      </c>
      <c r="H1050" s="405" t="s">
        <v>314</v>
      </c>
      <c r="I1050" s="405"/>
      <c r="J1050" s="409"/>
    </row>
    <row r="1051" spans="1:13">
      <c r="A1051" s="404"/>
      <c r="B1051" s="338" t="s">
        <v>208</v>
      </c>
      <c r="C1051" s="339" t="s">
        <v>209</v>
      </c>
      <c r="D1051" s="340">
        <v>0.12</v>
      </c>
      <c r="E1051" s="347" t="s">
        <v>161</v>
      </c>
      <c r="F1051" s="331"/>
      <c r="G1051" s="342">
        <v>9.2101000000000006</v>
      </c>
      <c r="H1051" s="331"/>
      <c r="I1051" s="331"/>
      <c r="J1051" s="343">
        <f>D1051*G1051</f>
        <v>1.1052120000000001</v>
      </c>
      <c r="M1051" s="130"/>
    </row>
    <row r="1052" spans="1:13">
      <c r="A1052" s="404"/>
      <c r="B1052" s="338" t="s">
        <v>210</v>
      </c>
      <c r="C1052" s="339" t="s">
        <v>211</v>
      </c>
      <c r="D1052" s="340">
        <v>0.35</v>
      </c>
      <c r="E1052" s="347" t="s">
        <v>161</v>
      </c>
      <c r="F1052" s="331"/>
      <c r="G1052" s="342">
        <v>8.8008000000000006</v>
      </c>
      <c r="H1052" s="331"/>
      <c r="I1052" s="331"/>
      <c r="J1052" s="343">
        <f t="shared" ref="J1052:J1055" si="67">D1052*G1052</f>
        <v>3.0802800000000001</v>
      </c>
      <c r="M1052" s="130"/>
    </row>
    <row r="1053" spans="1:13">
      <c r="A1053" s="404"/>
      <c r="B1053" s="338" t="s">
        <v>206</v>
      </c>
      <c r="C1053" s="339" t="s">
        <v>207</v>
      </c>
      <c r="D1053" s="340">
        <v>0.03</v>
      </c>
      <c r="E1053" s="347" t="s">
        <v>164</v>
      </c>
      <c r="F1053" s="331"/>
      <c r="G1053" s="342">
        <v>16.4938</v>
      </c>
      <c r="H1053" s="331"/>
      <c r="I1053" s="331"/>
      <c r="J1053" s="343">
        <f t="shared" si="67"/>
        <v>0.49481399999999998</v>
      </c>
      <c r="M1053" s="130"/>
    </row>
    <row r="1054" spans="1:13" ht="28.5">
      <c r="A1054" s="404"/>
      <c r="B1054" s="338" t="s">
        <v>212</v>
      </c>
      <c r="C1054" s="339" t="s">
        <v>213</v>
      </c>
      <c r="D1054" s="340">
        <v>9.7000000000000005E-4</v>
      </c>
      <c r="E1054" s="347" t="s">
        <v>164</v>
      </c>
      <c r="F1054" s="331"/>
      <c r="G1054" s="342">
        <v>20.6782</v>
      </c>
      <c r="H1054" s="331"/>
      <c r="I1054" s="331"/>
      <c r="J1054" s="343">
        <f t="shared" si="67"/>
        <v>2.0057854E-2</v>
      </c>
      <c r="M1054" s="130"/>
    </row>
    <row r="1055" spans="1:13" ht="28.5">
      <c r="A1055" s="404"/>
      <c r="B1055" s="338" t="s">
        <v>204</v>
      </c>
      <c r="C1055" s="339" t="s">
        <v>205</v>
      </c>
      <c r="D1055" s="340">
        <v>0.6</v>
      </c>
      <c r="E1055" s="347" t="s">
        <v>164</v>
      </c>
      <c r="F1055" s="331"/>
      <c r="G1055" s="342">
        <v>31.7437</v>
      </c>
      <c r="H1055" s="331"/>
      <c r="I1055" s="331"/>
      <c r="J1055" s="343">
        <f t="shared" si="67"/>
        <v>19.046219999999998</v>
      </c>
      <c r="M1055" s="130"/>
    </row>
    <row r="1056" spans="1:13" ht="15.75" thickBot="1">
      <c r="A1056" s="404"/>
      <c r="B1056" s="344"/>
      <c r="C1056" s="125"/>
      <c r="D1056" s="405" t="s">
        <v>315</v>
      </c>
      <c r="E1056" s="405"/>
      <c r="F1056" s="405"/>
      <c r="G1056" s="405"/>
      <c r="H1056" s="405"/>
      <c r="I1056" s="125"/>
      <c r="J1056" s="345">
        <f>SUM(J1051:J1055)</f>
        <v>23.746583853999997</v>
      </c>
    </row>
    <row r="1057" spans="1:10" ht="15.75" thickBot="1">
      <c r="A1057" s="404"/>
      <c r="B1057" s="346" t="s">
        <v>316</v>
      </c>
      <c r="C1057" s="125"/>
      <c r="D1057" s="304" t="s">
        <v>295</v>
      </c>
      <c r="E1057" s="304" t="s">
        <v>160</v>
      </c>
      <c r="F1057" s="125"/>
      <c r="G1057" s="304" t="s">
        <v>314</v>
      </c>
      <c r="H1057" s="405" t="s">
        <v>314</v>
      </c>
      <c r="I1057" s="405"/>
      <c r="J1057" s="409"/>
    </row>
    <row r="1058" spans="1:10">
      <c r="A1058" s="404"/>
      <c r="B1058" s="338" t="s">
        <v>139</v>
      </c>
      <c r="C1058" s="339" t="s">
        <v>139</v>
      </c>
      <c r="D1058" s="340"/>
      <c r="E1058" s="347" t="s">
        <v>139</v>
      </c>
      <c r="F1058" s="331"/>
      <c r="G1058" s="342">
        <v>0</v>
      </c>
      <c r="H1058" s="331"/>
      <c r="I1058" s="331"/>
      <c r="J1058" s="343">
        <f>D1058*G1058</f>
        <v>0</v>
      </c>
    </row>
    <row r="1059" spans="1:10">
      <c r="A1059" s="404"/>
      <c r="B1059" s="338" t="s">
        <v>139</v>
      </c>
      <c r="C1059" s="339" t="s">
        <v>139</v>
      </c>
      <c r="D1059" s="340"/>
      <c r="E1059" s="347" t="s">
        <v>139</v>
      </c>
      <c r="F1059" s="331"/>
      <c r="G1059" s="342">
        <v>0</v>
      </c>
      <c r="H1059" s="331"/>
      <c r="I1059" s="331"/>
      <c r="J1059" s="343">
        <f>D1059*G1059</f>
        <v>0</v>
      </c>
    </row>
    <row r="1060" spans="1:10" ht="15.75" thickBot="1">
      <c r="A1060" s="404"/>
      <c r="B1060" s="344"/>
      <c r="C1060" s="125"/>
      <c r="D1060" s="405" t="s">
        <v>317</v>
      </c>
      <c r="E1060" s="405"/>
      <c r="F1060" s="405"/>
      <c r="G1060" s="405"/>
      <c r="H1060" s="405"/>
      <c r="I1060" s="125"/>
      <c r="J1060" s="345">
        <f>SUM(J1058:J1059)</f>
        <v>0</v>
      </c>
    </row>
    <row r="1061" spans="1:10" ht="15.75" thickBot="1">
      <c r="A1061" s="404"/>
      <c r="B1061" s="344"/>
      <c r="C1061" s="125"/>
      <c r="D1061" s="125"/>
      <c r="E1061" s="125"/>
      <c r="F1061" s="125"/>
      <c r="G1061" s="125"/>
      <c r="H1061" s="303" t="s">
        <v>318</v>
      </c>
      <c r="I1061" s="125"/>
      <c r="J1061" s="362">
        <f>J1047+J1056+J1060+J1048+J1049</f>
        <v>42.920787366259773</v>
      </c>
    </row>
    <row r="1062" spans="1:10" ht="15.75" thickBot="1">
      <c r="A1062" s="404"/>
      <c r="B1062" s="346" t="s">
        <v>319</v>
      </c>
      <c r="C1062" s="125"/>
      <c r="D1062" s="304" t="s">
        <v>159</v>
      </c>
      <c r="E1062" s="304" t="s">
        <v>295</v>
      </c>
      <c r="F1062" s="304" t="s">
        <v>160</v>
      </c>
      <c r="G1062" s="125"/>
      <c r="H1062" s="304" t="s">
        <v>314</v>
      </c>
      <c r="I1062" s="405" t="s">
        <v>314</v>
      </c>
      <c r="J1062" s="409"/>
    </row>
    <row r="1063" spans="1:10">
      <c r="A1063" s="404"/>
      <c r="B1063" s="338" t="s">
        <v>208</v>
      </c>
      <c r="C1063" s="339" t="s">
        <v>209</v>
      </c>
      <c r="D1063" s="354">
        <v>5914655</v>
      </c>
      <c r="E1063" s="340">
        <v>1.2E-4</v>
      </c>
      <c r="F1063" s="347" t="s">
        <v>172</v>
      </c>
      <c r="G1063" s="331"/>
      <c r="H1063" s="342">
        <v>34.340000000000003</v>
      </c>
      <c r="I1063" s="331"/>
      <c r="J1063" s="343">
        <f>ROUNDDOWN(E1063*H1063,4)</f>
        <v>4.1000000000000003E-3</v>
      </c>
    </row>
    <row r="1064" spans="1:10">
      <c r="A1064" s="404"/>
      <c r="B1064" s="338" t="s">
        <v>210</v>
      </c>
      <c r="C1064" s="339" t="s">
        <v>211</v>
      </c>
      <c r="D1064" s="354">
        <v>5914655</v>
      </c>
      <c r="E1064" s="340">
        <v>3.5E-4</v>
      </c>
      <c r="F1064" s="347" t="s">
        <v>172</v>
      </c>
      <c r="G1064" s="331"/>
      <c r="H1064" s="342">
        <v>34.340000000000003</v>
      </c>
      <c r="I1064" s="331"/>
      <c r="J1064" s="343">
        <f t="shared" ref="J1064:J1066" si="68">ROUNDDOWN(E1064*H1064,4)</f>
        <v>1.2E-2</v>
      </c>
    </row>
    <row r="1065" spans="1:10">
      <c r="A1065" s="404"/>
      <c r="B1065" s="338" t="s">
        <v>206</v>
      </c>
      <c r="C1065" s="339" t="s">
        <v>207</v>
      </c>
      <c r="D1065" s="354">
        <v>5914655</v>
      </c>
      <c r="E1065" s="340">
        <v>3.0000000000000001E-5</v>
      </c>
      <c r="F1065" s="347" t="s">
        <v>172</v>
      </c>
      <c r="G1065" s="331"/>
      <c r="H1065" s="342">
        <v>34.340000000000003</v>
      </c>
      <c r="I1065" s="331"/>
      <c r="J1065" s="343">
        <f t="shared" si="68"/>
        <v>1E-3</v>
      </c>
    </row>
    <row r="1066" spans="1:10" ht="15" customHeight="1">
      <c r="A1066" s="404"/>
      <c r="B1066" s="338" t="s">
        <v>204</v>
      </c>
      <c r="C1066" s="339" t="s">
        <v>205</v>
      </c>
      <c r="D1066" s="354">
        <v>5914655</v>
      </c>
      <c r="E1066" s="340">
        <v>8.3000000000000001E-4</v>
      </c>
      <c r="F1066" s="347" t="s">
        <v>172</v>
      </c>
      <c r="G1066" s="331"/>
      <c r="H1066" s="342">
        <v>34.340000000000003</v>
      </c>
      <c r="I1066" s="331"/>
      <c r="J1066" s="343">
        <f t="shared" si="68"/>
        <v>2.8500000000000001E-2</v>
      </c>
    </row>
    <row r="1067" spans="1:10" ht="15.75" thickBot="1">
      <c r="A1067" s="404"/>
      <c r="B1067" s="344"/>
      <c r="C1067" s="125"/>
      <c r="D1067" s="405" t="s">
        <v>320</v>
      </c>
      <c r="E1067" s="405"/>
      <c r="F1067" s="405"/>
      <c r="G1067" s="405"/>
      <c r="H1067" s="405"/>
      <c r="I1067" s="125"/>
      <c r="J1067" s="349">
        <f>SUM(J1063:J1066)</f>
        <v>4.5600000000000002E-2</v>
      </c>
    </row>
    <row r="1068" spans="1:10" ht="15.75" thickBot="1">
      <c r="A1068" s="404"/>
      <c r="B1068" s="406" t="s">
        <v>321</v>
      </c>
      <c r="C1068" s="407"/>
      <c r="D1068" s="408" t="s">
        <v>295</v>
      </c>
      <c r="E1068" s="408" t="s">
        <v>160</v>
      </c>
      <c r="F1068" s="408" t="s">
        <v>42</v>
      </c>
      <c r="G1068" s="408"/>
      <c r="H1068" s="408"/>
      <c r="I1068" s="331"/>
      <c r="J1068" s="409" t="s">
        <v>314</v>
      </c>
    </row>
    <row r="1069" spans="1:10" ht="15.75" thickBot="1">
      <c r="A1069" s="404"/>
      <c r="B1069" s="406"/>
      <c r="C1069" s="407"/>
      <c r="D1069" s="408"/>
      <c r="E1069" s="408"/>
      <c r="F1069" s="304" t="s">
        <v>322</v>
      </c>
      <c r="G1069" s="304" t="s">
        <v>323</v>
      </c>
      <c r="H1069" s="304" t="s">
        <v>324</v>
      </c>
      <c r="I1069" s="125"/>
      <c r="J1069" s="409"/>
    </row>
    <row r="1070" spans="1:10">
      <c r="A1070" s="404"/>
      <c r="B1070" s="338" t="s">
        <v>208</v>
      </c>
      <c r="C1070" s="339" t="s">
        <v>209</v>
      </c>
      <c r="D1070" s="340">
        <v>1.2E-4</v>
      </c>
      <c r="E1070" s="347" t="s">
        <v>286</v>
      </c>
      <c r="F1070" s="347"/>
      <c r="G1070" s="347"/>
      <c r="H1070" s="347"/>
      <c r="I1070" s="331"/>
      <c r="J1070" s="287"/>
    </row>
    <row r="1071" spans="1:10">
      <c r="A1071" s="404"/>
      <c r="B1071" s="338" t="s">
        <v>210</v>
      </c>
      <c r="C1071" s="339" t="s">
        <v>211</v>
      </c>
      <c r="D1071" s="340">
        <v>3.5E-4</v>
      </c>
      <c r="E1071" s="347" t="s">
        <v>286</v>
      </c>
      <c r="F1071" s="347"/>
      <c r="G1071" s="347"/>
      <c r="H1071" s="347"/>
      <c r="I1071" s="331"/>
      <c r="J1071" s="287"/>
    </row>
    <row r="1072" spans="1:10">
      <c r="A1072" s="404"/>
      <c r="B1072" s="338" t="s">
        <v>206</v>
      </c>
      <c r="C1072" s="339" t="s">
        <v>207</v>
      </c>
      <c r="D1072" s="340">
        <v>3.0000000000000001E-5</v>
      </c>
      <c r="E1072" s="347" t="s">
        <v>286</v>
      </c>
      <c r="F1072" s="347"/>
      <c r="G1072" s="347"/>
      <c r="H1072" s="347"/>
      <c r="I1072" s="331"/>
      <c r="J1072" s="287"/>
    </row>
    <row r="1073" spans="1:10" ht="15" customHeight="1">
      <c r="A1073" s="404"/>
      <c r="B1073" s="338" t="s">
        <v>204</v>
      </c>
      <c r="C1073" s="339" t="s">
        <v>205</v>
      </c>
      <c r="D1073" s="340">
        <v>8.3000000000000001E-4</v>
      </c>
      <c r="E1073" s="347" t="s">
        <v>286</v>
      </c>
      <c r="F1073" s="347"/>
      <c r="G1073" s="347"/>
      <c r="H1073" s="347"/>
      <c r="I1073" s="331"/>
      <c r="J1073" s="287"/>
    </row>
    <row r="1074" spans="1:10">
      <c r="A1074" s="404"/>
      <c r="B1074" s="286"/>
      <c r="C1074" s="331"/>
      <c r="D1074" s="410" t="s">
        <v>328</v>
      </c>
      <c r="E1074" s="410"/>
      <c r="F1074" s="410"/>
      <c r="G1074" s="410"/>
      <c r="H1074" s="410"/>
      <c r="I1074" s="331"/>
      <c r="J1074" s="287"/>
    </row>
    <row r="1075" spans="1:10" ht="15.75" thickBot="1">
      <c r="A1075" s="404"/>
      <c r="B1075" s="355"/>
      <c r="C1075" s="124"/>
      <c r="D1075" s="124"/>
      <c r="E1075" s="124"/>
      <c r="F1075" s="411" t="s">
        <v>329</v>
      </c>
      <c r="G1075" s="411"/>
      <c r="H1075" s="411"/>
      <c r="I1075" s="124"/>
      <c r="J1075" s="356">
        <f>TRUNC(J1061+J1067,2)</f>
        <v>42.96</v>
      </c>
    </row>
    <row r="1076" spans="1:10" ht="15.75" thickTop="1">
      <c r="A1076" s="404"/>
      <c r="B1076" s="357" t="s">
        <v>330</v>
      </c>
      <c r="C1076" s="331"/>
      <c r="D1076" s="331"/>
      <c r="E1076" s="331"/>
      <c r="F1076" s="331"/>
      <c r="G1076" s="331"/>
      <c r="H1076" s="331"/>
      <c r="I1076" s="331"/>
      <c r="J1076" s="287"/>
    </row>
    <row r="1077" spans="1:10">
      <c r="B1077" s="299"/>
      <c r="C1077" s="300"/>
      <c r="D1077" s="300"/>
      <c r="E1077" s="300"/>
      <c r="F1077" s="300"/>
      <c r="G1077" s="300"/>
      <c r="H1077" s="300"/>
      <c r="I1077" s="300"/>
      <c r="J1077" s="301"/>
    </row>
  </sheetData>
  <mergeCells count="736">
    <mergeCell ref="A43:A84"/>
    <mergeCell ref="C44:J44"/>
    <mergeCell ref="B497:D498"/>
    <mergeCell ref="E497:F497"/>
    <mergeCell ref="E498:F498"/>
    <mergeCell ref="C499:H499"/>
    <mergeCell ref="I499:J499"/>
    <mergeCell ref="B500:C501"/>
    <mergeCell ref="D500:D501"/>
    <mergeCell ref="E500:F500"/>
    <mergeCell ref="G500:H500"/>
    <mergeCell ref="A495:A547"/>
    <mergeCell ref="C496:J496"/>
    <mergeCell ref="C47:H47"/>
    <mergeCell ref="I47:J47"/>
    <mergeCell ref="B48:C49"/>
    <mergeCell ref="D60:H60"/>
    <mergeCell ref="H63:J63"/>
    <mergeCell ref="D66:H66"/>
    <mergeCell ref="H67:J67"/>
    <mergeCell ref="B45:D46"/>
    <mergeCell ref="E45:F45"/>
    <mergeCell ref="E46:F46"/>
    <mergeCell ref="D72:H72"/>
    <mergeCell ref="B580:C581"/>
    <mergeCell ref="D580:D581"/>
    <mergeCell ref="E580:E581"/>
    <mergeCell ref="F580:H580"/>
    <mergeCell ref="J580:J581"/>
    <mergeCell ref="D527:H527"/>
    <mergeCell ref="I529:J529"/>
    <mergeCell ref="D536:H536"/>
    <mergeCell ref="D562:H562"/>
    <mergeCell ref="F546:H546"/>
    <mergeCell ref="D574:H574"/>
    <mergeCell ref="B537:C538"/>
    <mergeCell ref="B554:C555"/>
    <mergeCell ref="E554:F554"/>
    <mergeCell ref="G554:H554"/>
    <mergeCell ref="H559:J559"/>
    <mergeCell ref="C553:H553"/>
    <mergeCell ref="D545:H545"/>
    <mergeCell ref="E619:E620"/>
    <mergeCell ref="F619:H619"/>
    <mergeCell ref="J619:J620"/>
    <mergeCell ref="D623:H623"/>
    <mergeCell ref="H508:J508"/>
    <mergeCell ref="D510:H510"/>
    <mergeCell ref="D511:H511"/>
    <mergeCell ref="D512:H512"/>
    <mergeCell ref="H515:J515"/>
    <mergeCell ref="H520:I520"/>
    <mergeCell ref="I576:J576"/>
    <mergeCell ref="D579:H579"/>
    <mergeCell ref="H525:J525"/>
    <mergeCell ref="D524:H524"/>
    <mergeCell ref="D537:D538"/>
    <mergeCell ref="E537:E538"/>
    <mergeCell ref="F537:H537"/>
    <mergeCell ref="J537:J538"/>
    <mergeCell ref="D564:H564"/>
    <mergeCell ref="H567:J567"/>
    <mergeCell ref="D570:H570"/>
    <mergeCell ref="H571:J571"/>
    <mergeCell ref="I553:J553"/>
    <mergeCell ref="D554:D555"/>
    <mergeCell ref="A588:A625"/>
    <mergeCell ref="C589:J589"/>
    <mergeCell ref="B590:D591"/>
    <mergeCell ref="E590:F590"/>
    <mergeCell ref="E591:F591"/>
    <mergeCell ref="C592:H592"/>
    <mergeCell ref="I592:J592"/>
    <mergeCell ref="B593:C594"/>
    <mergeCell ref="D593:D594"/>
    <mergeCell ref="E593:F593"/>
    <mergeCell ref="G593:H593"/>
    <mergeCell ref="H598:J598"/>
    <mergeCell ref="D601:H601"/>
    <mergeCell ref="D602:H602"/>
    <mergeCell ref="D603:H603"/>
    <mergeCell ref="H606:J606"/>
    <mergeCell ref="D609:H609"/>
    <mergeCell ref="H610:J610"/>
    <mergeCell ref="D613:H613"/>
    <mergeCell ref="I615:J615"/>
    <mergeCell ref="F624:H624"/>
    <mergeCell ref="D618:H618"/>
    <mergeCell ref="B619:C620"/>
    <mergeCell ref="D619:D620"/>
    <mergeCell ref="N8:P8"/>
    <mergeCell ref="L19:N19"/>
    <mergeCell ref="D25:H25"/>
    <mergeCell ref="C5:H5"/>
    <mergeCell ref="I5:J5"/>
    <mergeCell ref="B6:C7"/>
    <mergeCell ref="D6:D7"/>
    <mergeCell ref="E6:F6"/>
    <mergeCell ref="G6:H6"/>
    <mergeCell ref="A1:A41"/>
    <mergeCell ref="E4:F4"/>
    <mergeCell ref="L1:M1"/>
    <mergeCell ref="L2:M2"/>
    <mergeCell ref="E3:F3"/>
    <mergeCell ref="C2:J2"/>
    <mergeCell ref="B3:D4"/>
    <mergeCell ref="D35:D36"/>
    <mergeCell ref="E35:E36"/>
    <mergeCell ref="F35:H35"/>
    <mergeCell ref="J35:J36"/>
    <mergeCell ref="D39:H39"/>
    <mergeCell ref="F40:H40"/>
    <mergeCell ref="H14:J14"/>
    <mergeCell ref="D17:H17"/>
    <mergeCell ref="D18:H18"/>
    <mergeCell ref="D19:H19"/>
    <mergeCell ref="H22:J22"/>
    <mergeCell ref="D34:H34"/>
    <mergeCell ref="B35:C36"/>
    <mergeCell ref="H26:J26"/>
    <mergeCell ref="D29:H29"/>
    <mergeCell ref="K3:L3"/>
    <mergeCell ref="I31:J31"/>
    <mergeCell ref="I74:J74"/>
    <mergeCell ref="D48:D49"/>
    <mergeCell ref="E48:F48"/>
    <mergeCell ref="G48:H48"/>
    <mergeCell ref="H53:J53"/>
    <mergeCell ref="D58:H58"/>
    <mergeCell ref="D59:H59"/>
    <mergeCell ref="D82:H82"/>
    <mergeCell ref="F83:H83"/>
    <mergeCell ref="E88:F88"/>
    <mergeCell ref="D77:H77"/>
    <mergeCell ref="B78:C79"/>
    <mergeCell ref="D78:D79"/>
    <mergeCell ref="E78:E79"/>
    <mergeCell ref="F78:H78"/>
    <mergeCell ref="J78:J79"/>
    <mergeCell ref="B117:C118"/>
    <mergeCell ref="D117:D118"/>
    <mergeCell ref="E117:E118"/>
    <mergeCell ref="F117:H117"/>
    <mergeCell ref="J117:J118"/>
    <mergeCell ref="D121:H121"/>
    <mergeCell ref="H96:J96"/>
    <mergeCell ref="D101:H101"/>
    <mergeCell ref="H104:J104"/>
    <mergeCell ref="D107:H107"/>
    <mergeCell ref="H108:J108"/>
    <mergeCell ref="D111:H111"/>
    <mergeCell ref="I113:J113"/>
    <mergeCell ref="D116:H116"/>
    <mergeCell ref="D99:H99"/>
    <mergeCell ref="D100:H100"/>
    <mergeCell ref="F122:H122"/>
    <mergeCell ref="A125:A164"/>
    <mergeCell ref="C126:J126"/>
    <mergeCell ref="B127:D128"/>
    <mergeCell ref="E127:F127"/>
    <mergeCell ref="E128:F128"/>
    <mergeCell ref="C129:H129"/>
    <mergeCell ref="I129:J129"/>
    <mergeCell ref="D162:H162"/>
    <mergeCell ref="F163:H163"/>
    <mergeCell ref="A86:A123"/>
    <mergeCell ref="C87:J87"/>
    <mergeCell ref="B88:D89"/>
    <mergeCell ref="E89:F89"/>
    <mergeCell ref="C90:H90"/>
    <mergeCell ref="I90:J90"/>
    <mergeCell ref="B91:C92"/>
    <mergeCell ref="D91:D92"/>
    <mergeCell ref="E91:F91"/>
    <mergeCell ref="G91:H91"/>
    <mergeCell ref="D139:H139"/>
    <mergeCell ref="D140:H140"/>
    <mergeCell ref="H143:J143"/>
    <mergeCell ref="D148:H148"/>
    <mergeCell ref="H149:J149"/>
    <mergeCell ref="D152:H152"/>
    <mergeCell ref="B130:C131"/>
    <mergeCell ref="D130:D131"/>
    <mergeCell ref="E130:F130"/>
    <mergeCell ref="G130:H130"/>
    <mergeCell ref="H135:J135"/>
    <mergeCell ref="D138:H138"/>
    <mergeCell ref="I154:J154"/>
    <mergeCell ref="D157:H157"/>
    <mergeCell ref="B158:C159"/>
    <mergeCell ref="D158:D159"/>
    <mergeCell ref="E158:E159"/>
    <mergeCell ref="F158:H158"/>
    <mergeCell ref="J158:J159"/>
    <mergeCell ref="D199:H199"/>
    <mergeCell ref="I201:J201"/>
    <mergeCell ref="D179:H179"/>
    <mergeCell ref="D180:H180"/>
    <mergeCell ref="D181:H181"/>
    <mergeCell ref="I170:J170"/>
    <mergeCell ref="B171:C172"/>
    <mergeCell ref="D171:D172"/>
    <mergeCell ref="E171:F171"/>
    <mergeCell ref="G171:H171"/>
    <mergeCell ref="A213:A252"/>
    <mergeCell ref="C214:J214"/>
    <mergeCell ref="B215:D216"/>
    <mergeCell ref="E215:F215"/>
    <mergeCell ref="E216:F216"/>
    <mergeCell ref="C217:H217"/>
    <mergeCell ref="D250:H250"/>
    <mergeCell ref="F251:H251"/>
    <mergeCell ref="A166:A211"/>
    <mergeCell ref="C167:J167"/>
    <mergeCell ref="B168:D169"/>
    <mergeCell ref="E168:F168"/>
    <mergeCell ref="E169:F169"/>
    <mergeCell ref="C170:H170"/>
    <mergeCell ref="D204:H204"/>
    <mergeCell ref="B205:C206"/>
    <mergeCell ref="D205:D206"/>
    <mergeCell ref="E205:E206"/>
    <mergeCell ref="F205:H205"/>
    <mergeCell ref="J205:J206"/>
    <mergeCell ref="I258:J258"/>
    <mergeCell ref="B259:C260"/>
    <mergeCell ref="D259:D260"/>
    <mergeCell ref="E259:F259"/>
    <mergeCell ref="H176:J176"/>
    <mergeCell ref="D228:H228"/>
    <mergeCell ref="D229:H229"/>
    <mergeCell ref="D230:H230"/>
    <mergeCell ref="H233:J233"/>
    <mergeCell ref="D236:H236"/>
    <mergeCell ref="H237:J237"/>
    <mergeCell ref="I217:J217"/>
    <mergeCell ref="B218:C219"/>
    <mergeCell ref="D218:D219"/>
    <mergeCell ref="E218:F218"/>
    <mergeCell ref="G218:H218"/>
    <mergeCell ref="H223:J223"/>
    <mergeCell ref="D209:H209"/>
    <mergeCell ref="F210:H210"/>
    <mergeCell ref="H184:J184"/>
    <mergeCell ref="D187:H187"/>
    <mergeCell ref="H188:J188"/>
    <mergeCell ref="G259:H259"/>
    <mergeCell ref="A254:A291"/>
    <mergeCell ref="C255:J255"/>
    <mergeCell ref="B256:D257"/>
    <mergeCell ref="E256:F256"/>
    <mergeCell ref="E257:F257"/>
    <mergeCell ref="C258:H258"/>
    <mergeCell ref="D240:H240"/>
    <mergeCell ref="I242:J242"/>
    <mergeCell ref="D245:H245"/>
    <mergeCell ref="B246:C247"/>
    <mergeCell ref="D246:D247"/>
    <mergeCell ref="E246:E247"/>
    <mergeCell ref="F246:H246"/>
    <mergeCell ref="J246:J247"/>
    <mergeCell ref="D279:H279"/>
    <mergeCell ref="I281:J281"/>
    <mergeCell ref="D284:H284"/>
    <mergeCell ref="B285:C286"/>
    <mergeCell ref="D285:D286"/>
    <mergeCell ref="E285:E286"/>
    <mergeCell ref="F285:H285"/>
    <mergeCell ref="J285:J286"/>
    <mergeCell ref="D267:H267"/>
    <mergeCell ref="D268:H268"/>
    <mergeCell ref="A336:A375"/>
    <mergeCell ref="C337:J337"/>
    <mergeCell ref="B338:D339"/>
    <mergeCell ref="E338:F338"/>
    <mergeCell ref="E339:F339"/>
    <mergeCell ref="C340:H340"/>
    <mergeCell ref="D373:H373"/>
    <mergeCell ref="F374:H374"/>
    <mergeCell ref="A293:A334"/>
    <mergeCell ref="C294:J294"/>
    <mergeCell ref="B295:D296"/>
    <mergeCell ref="E295:F295"/>
    <mergeCell ref="E296:F296"/>
    <mergeCell ref="C297:H297"/>
    <mergeCell ref="D322:H322"/>
    <mergeCell ref="I324:J324"/>
    <mergeCell ref="D327:H327"/>
    <mergeCell ref="B328:C329"/>
    <mergeCell ref="D328:D329"/>
    <mergeCell ref="E328:E329"/>
    <mergeCell ref="I297:J297"/>
    <mergeCell ref="B298:C299"/>
    <mergeCell ref="D298:D299"/>
    <mergeCell ref="E298:F298"/>
    <mergeCell ref="H264:J264"/>
    <mergeCell ref="D289:H289"/>
    <mergeCell ref="F290:H290"/>
    <mergeCell ref="D269:H269"/>
    <mergeCell ref="H272:J272"/>
    <mergeCell ref="D275:H275"/>
    <mergeCell ref="H276:J276"/>
    <mergeCell ref="D310:H310"/>
    <mergeCell ref="D311:H311"/>
    <mergeCell ref="G298:H298"/>
    <mergeCell ref="H307:J307"/>
    <mergeCell ref="D312:H312"/>
    <mergeCell ref="H315:J315"/>
    <mergeCell ref="D318:H318"/>
    <mergeCell ref="H319:J319"/>
    <mergeCell ref="D363:H363"/>
    <mergeCell ref="I365:J365"/>
    <mergeCell ref="D368:H368"/>
    <mergeCell ref="D351:H351"/>
    <mergeCell ref="D352:H352"/>
    <mergeCell ref="D353:H353"/>
    <mergeCell ref="H356:J356"/>
    <mergeCell ref="D359:H359"/>
    <mergeCell ref="I340:J340"/>
    <mergeCell ref="D341:D342"/>
    <mergeCell ref="E341:F341"/>
    <mergeCell ref="G341:H341"/>
    <mergeCell ref="H348:J348"/>
    <mergeCell ref="B369:C370"/>
    <mergeCell ref="D369:D370"/>
    <mergeCell ref="E369:E370"/>
    <mergeCell ref="F369:H369"/>
    <mergeCell ref="J369:J370"/>
    <mergeCell ref="F328:H328"/>
    <mergeCell ref="J328:J329"/>
    <mergeCell ref="H360:J360"/>
    <mergeCell ref="B341:C342"/>
    <mergeCell ref="D332:H332"/>
    <mergeCell ref="F333:H333"/>
    <mergeCell ref="H395:J395"/>
    <mergeCell ref="D398:H398"/>
    <mergeCell ref="H399:J399"/>
    <mergeCell ref="D402:H402"/>
    <mergeCell ref="I404:J404"/>
    <mergeCell ref="D407:H407"/>
    <mergeCell ref="A377:A414"/>
    <mergeCell ref="C378:J378"/>
    <mergeCell ref="B379:D380"/>
    <mergeCell ref="E379:F379"/>
    <mergeCell ref="E380:F380"/>
    <mergeCell ref="C381:H381"/>
    <mergeCell ref="D412:H412"/>
    <mergeCell ref="F413:H413"/>
    <mergeCell ref="H396:I396"/>
    <mergeCell ref="B408:C409"/>
    <mergeCell ref="D408:D409"/>
    <mergeCell ref="E408:E409"/>
    <mergeCell ref="F408:H408"/>
    <mergeCell ref="J408:J409"/>
    <mergeCell ref="I381:J381"/>
    <mergeCell ref="B382:C383"/>
    <mergeCell ref="D382:D383"/>
    <mergeCell ref="E382:F382"/>
    <mergeCell ref="G382:H382"/>
    <mergeCell ref="H387:J387"/>
    <mergeCell ref="D390:H390"/>
    <mergeCell ref="D391:H391"/>
    <mergeCell ref="D392:H392"/>
    <mergeCell ref="D481:H481"/>
    <mergeCell ref="A455:A493"/>
    <mergeCell ref="C456:J456"/>
    <mergeCell ref="B457:D458"/>
    <mergeCell ref="E457:F457"/>
    <mergeCell ref="E458:F458"/>
    <mergeCell ref="C459:H459"/>
    <mergeCell ref="D491:H491"/>
    <mergeCell ref="F492:H492"/>
    <mergeCell ref="I483:J483"/>
    <mergeCell ref="D486:H486"/>
    <mergeCell ref="B487:C488"/>
    <mergeCell ref="D487:D488"/>
    <mergeCell ref="E487:E488"/>
    <mergeCell ref="F487:H487"/>
    <mergeCell ref="J487:J488"/>
    <mergeCell ref="D469:H469"/>
    <mergeCell ref="D470:H470"/>
    <mergeCell ref="D471:H471"/>
    <mergeCell ref="H474:J474"/>
    <mergeCell ref="D477:H477"/>
    <mergeCell ref="H478:J478"/>
    <mergeCell ref="I459:J459"/>
    <mergeCell ref="B460:C461"/>
    <mergeCell ref="A416:A453"/>
    <mergeCell ref="C417:J417"/>
    <mergeCell ref="B418:D419"/>
    <mergeCell ref="E418:F418"/>
    <mergeCell ref="E419:F419"/>
    <mergeCell ref="C420:H420"/>
    <mergeCell ref="I443:J443"/>
    <mergeCell ref="D446:H446"/>
    <mergeCell ref="B447:C448"/>
    <mergeCell ref="D447:D448"/>
    <mergeCell ref="D437:H437"/>
    <mergeCell ref="H438:J438"/>
    <mergeCell ref="E447:E448"/>
    <mergeCell ref="F447:H447"/>
    <mergeCell ref="J447:J448"/>
    <mergeCell ref="D429:H429"/>
    <mergeCell ref="I420:J420"/>
    <mergeCell ref="B421:C422"/>
    <mergeCell ref="D421:D422"/>
    <mergeCell ref="E421:F421"/>
    <mergeCell ref="G421:H421"/>
    <mergeCell ref="H426:J426"/>
    <mergeCell ref="D441:H441"/>
    <mergeCell ref="H434:J434"/>
    <mergeCell ref="D460:D461"/>
    <mergeCell ref="E460:F460"/>
    <mergeCell ref="G460:H460"/>
    <mergeCell ref="H466:J466"/>
    <mergeCell ref="D451:H451"/>
    <mergeCell ref="F452:H452"/>
    <mergeCell ref="D430:H430"/>
    <mergeCell ref="D431:H431"/>
    <mergeCell ref="H435:I435"/>
    <mergeCell ref="D584:H584"/>
    <mergeCell ref="F585:H585"/>
    <mergeCell ref="A627:A664"/>
    <mergeCell ref="C628:J628"/>
    <mergeCell ref="B629:D630"/>
    <mergeCell ref="E629:F629"/>
    <mergeCell ref="E630:F630"/>
    <mergeCell ref="C631:H631"/>
    <mergeCell ref="D662:H662"/>
    <mergeCell ref="F663:H663"/>
    <mergeCell ref="A549:A586"/>
    <mergeCell ref="C550:J550"/>
    <mergeCell ref="B551:D552"/>
    <mergeCell ref="E551:F551"/>
    <mergeCell ref="E552:F552"/>
    <mergeCell ref="D652:H652"/>
    <mergeCell ref="I654:J654"/>
    <mergeCell ref="D657:H657"/>
    <mergeCell ref="B658:C659"/>
    <mergeCell ref="D658:D659"/>
    <mergeCell ref="E658:E659"/>
    <mergeCell ref="F658:H658"/>
    <mergeCell ref="J658:J659"/>
    <mergeCell ref="D563:H563"/>
    <mergeCell ref="I670:J670"/>
    <mergeCell ref="B671:C672"/>
    <mergeCell ref="D671:D672"/>
    <mergeCell ref="E671:F671"/>
    <mergeCell ref="G671:H671"/>
    <mergeCell ref="H676:J676"/>
    <mergeCell ref="H649:J649"/>
    <mergeCell ref="I631:J631"/>
    <mergeCell ref="B632:C633"/>
    <mergeCell ref="D632:D633"/>
    <mergeCell ref="E632:F632"/>
    <mergeCell ref="G632:H632"/>
    <mergeCell ref="H637:J637"/>
    <mergeCell ref="D640:H640"/>
    <mergeCell ref="D641:H641"/>
    <mergeCell ref="D642:H642"/>
    <mergeCell ref="H645:J645"/>
    <mergeCell ref="D648:H648"/>
    <mergeCell ref="D691:H691"/>
    <mergeCell ref="I693:J693"/>
    <mergeCell ref="D696:H696"/>
    <mergeCell ref="B697:C698"/>
    <mergeCell ref="D697:D698"/>
    <mergeCell ref="E697:E698"/>
    <mergeCell ref="F697:H697"/>
    <mergeCell ref="J697:J698"/>
    <mergeCell ref="D679:H679"/>
    <mergeCell ref="D680:H680"/>
    <mergeCell ref="D681:H681"/>
    <mergeCell ref="H684:J684"/>
    <mergeCell ref="D687:H687"/>
    <mergeCell ref="H688:J688"/>
    <mergeCell ref="I709:J709"/>
    <mergeCell ref="B710:C711"/>
    <mergeCell ref="D710:D711"/>
    <mergeCell ref="E710:F710"/>
    <mergeCell ref="G710:H710"/>
    <mergeCell ref="H715:J715"/>
    <mergeCell ref="D701:H701"/>
    <mergeCell ref="F702:H702"/>
    <mergeCell ref="A705:A742"/>
    <mergeCell ref="C706:J706"/>
    <mergeCell ref="B707:D708"/>
    <mergeCell ref="E707:F707"/>
    <mergeCell ref="E708:F708"/>
    <mergeCell ref="C709:H709"/>
    <mergeCell ref="D740:H740"/>
    <mergeCell ref="F741:H741"/>
    <mergeCell ref="A666:A703"/>
    <mergeCell ref="C667:J667"/>
    <mergeCell ref="B668:D669"/>
    <mergeCell ref="E668:F668"/>
    <mergeCell ref="E669:F669"/>
    <mergeCell ref="C670:H670"/>
    <mergeCell ref="D730:H730"/>
    <mergeCell ref="I732:J732"/>
    <mergeCell ref="B749:C750"/>
    <mergeCell ref="D749:D750"/>
    <mergeCell ref="E749:F749"/>
    <mergeCell ref="G749:H749"/>
    <mergeCell ref="H754:J754"/>
    <mergeCell ref="D718:H718"/>
    <mergeCell ref="D719:H719"/>
    <mergeCell ref="D720:H720"/>
    <mergeCell ref="H723:J723"/>
    <mergeCell ref="D726:H726"/>
    <mergeCell ref="H727:J727"/>
    <mergeCell ref="D735:H735"/>
    <mergeCell ref="B736:C737"/>
    <mergeCell ref="D736:D737"/>
    <mergeCell ref="E736:E737"/>
    <mergeCell ref="F736:H736"/>
    <mergeCell ref="J736:J737"/>
    <mergeCell ref="F780:H780"/>
    <mergeCell ref="H801:J801"/>
    <mergeCell ref="D806:H806"/>
    <mergeCell ref="H807:J807"/>
    <mergeCell ref="I787:J787"/>
    <mergeCell ref="B775:C776"/>
    <mergeCell ref="D775:D776"/>
    <mergeCell ref="E775:E776"/>
    <mergeCell ref="F775:H775"/>
    <mergeCell ref="J775:J776"/>
    <mergeCell ref="B788:C789"/>
    <mergeCell ref="D788:D789"/>
    <mergeCell ref="E788:F788"/>
    <mergeCell ref="G788:H788"/>
    <mergeCell ref="H793:J793"/>
    <mergeCell ref="C787:H787"/>
    <mergeCell ref="D769:H769"/>
    <mergeCell ref="I771:J771"/>
    <mergeCell ref="D774:H774"/>
    <mergeCell ref="I748:J748"/>
    <mergeCell ref="D779:H779"/>
    <mergeCell ref="D757:H757"/>
    <mergeCell ref="D758:H758"/>
    <mergeCell ref="D759:H759"/>
    <mergeCell ref="H762:J762"/>
    <mergeCell ref="D765:H765"/>
    <mergeCell ref="H766:J766"/>
    <mergeCell ref="A744:A781"/>
    <mergeCell ref="C745:J745"/>
    <mergeCell ref="B746:D747"/>
    <mergeCell ref="E746:F746"/>
    <mergeCell ref="E747:F747"/>
    <mergeCell ref="C748:H748"/>
    <mergeCell ref="D796:H796"/>
    <mergeCell ref="A783:A822"/>
    <mergeCell ref="C784:J784"/>
    <mergeCell ref="B785:D786"/>
    <mergeCell ref="E785:F785"/>
    <mergeCell ref="E786:F786"/>
    <mergeCell ref="D820:H820"/>
    <mergeCell ref="F821:H821"/>
    <mergeCell ref="D810:H810"/>
    <mergeCell ref="I812:J812"/>
    <mergeCell ref="D815:H815"/>
    <mergeCell ref="B816:C817"/>
    <mergeCell ref="D816:D817"/>
    <mergeCell ref="E816:E817"/>
    <mergeCell ref="F816:H816"/>
    <mergeCell ref="J816:J817"/>
    <mergeCell ref="D797:H797"/>
    <mergeCell ref="D798:H798"/>
    <mergeCell ref="B978:C979"/>
    <mergeCell ref="D978:D979"/>
    <mergeCell ref="E978:E979"/>
    <mergeCell ref="F978:H978"/>
    <mergeCell ref="J978:J979"/>
    <mergeCell ref="H964:J964"/>
    <mergeCell ref="D967:H967"/>
    <mergeCell ref="H968:J968"/>
    <mergeCell ref="A946:A984"/>
    <mergeCell ref="C947:J947"/>
    <mergeCell ref="B948:D949"/>
    <mergeCell ref="E948:F948"/>
    <mergeCell ref="E949:F949"/>
    <mergeCell ref="C950:H950"/>
    <mergeCell ref="I950:J950"/>
    <mergeCell ref="B951:C952"/>
    <mergeCell ref="D951:D952"/>
    <mergeCell ref="E951:F951"/>
    <mergeCell ref="G951:H951"/>
    <mergeCell ref="H956:J956"/>
    <mergeCell ref="D959:H959"/>
    <mergeCell ref="D960:H960"/>
    <mergeCell ref="D961:H961"/>
    <mergeCell ref="D982:H982"/>
    <mergeCell ref="F983:H983"/>
    <mergeCell ref="D972:H972"/>
    <mergeCell ref="I974:J974"/>
    <mergeCell ref="D977:H977"/>
    <mergeCell ref="A1032:A1076"/>
    <mergeCell ref="C1033:J1033"/>
    <mergeCell ref="B1034:D1035"/>
    <mergeCell ref="E1034:F1034"/>
    <mergeCell ref="E1035:F1035"/>
    <mergeCell ref="C1036:H1036"/>
    <mergeCell ref="D1074:H1074"/>
    <mergeCell ref="F1075:H1075"/>
    <mergeCell ref="A986:A1030"/>
    <mergeCell ref="C987:J987"/>
    <mergeCell ref="B988:D989"/>
    <mergeCell ref="E988:F988"/>
    <mergeCell ref="E989:F989"/>
    <mergeCell ref="D1028:H1028"/>
    <mergeCell ref="F1029:H1029"/>
    <mergeCell ref="D1014:H1014"/>
    <mergeCell ref="I1016:J1016"/>
    <mergeCell ref="D1021:H1021"/>
    <mergeCell ref="B1022:C1023"/>
    <mergeCell ref="D1010:H1010"/>
    <mergeCell ref="I1062:J1062"/>
    <mergeCell ref="D1067:H1067"/>
    <mergeCell ref="B1068:C1069"/>
    <mergeCell ref="D1068:D1069"/>
    <mergeCell ref="E1068:E1069"/>
    <mergeCell ref="F1068:H1068"/>
    <mergeCell ref="J1068:J1069"/>
    <mergeCell ref="D1022:D1023"/>
    <mergeCell ref="E1022:E1023"/>
    <mergeCell ref="F1022:H1022"/>
    <mergeCell ref="J1022:J1023"/>
    <mergeCell ref="D1045:H1045"/>
    <mergeCell ref="D1046:H1046"/>
    <mergeCell ref="D1047:H1047"/>
    <mergeCell ref="H1050:J1050"/>
    <mergeCell ref="D1056:H1056"/>
    <mergeCell ref="H1057:J1057"/>
    <mergeCell ref="I1036:J1036"/>
    <mergeCell ref="B1037:C1038"/>
    <mergeCell ref="D1037:D1038"/>
    <mergeCell ref="E1037:F1037"/>
    <mergeCell ref="G1037:H1037"/>
    <mergeCell ref="H1042:J1042"/>
    <mergeCell ref="H1011:J1011"/>
    <mergeCell ref="I990:J990"/>
    <mergeCell ref="B991:C992"/>
    <mergeCell ref="D991:D992"/>
    <mergeCell ref="D1060:H1060"/>
    <mergeCell ref="G991:H991"/>
    <mergeCell ref="H996:J996"/>
    <mergeCell ref="C990:H990"/>
    <mergeCell ref="D999:H999"/>
    <mergeCell ref="E991:F991"/>
    <mergeCell ref="D1000:H1000"/>
    <mergeCell ref="D1001:H1001"/>
    <mergeCell ref="H1004:J1004"/>
    <mergeCell ref="C825:J825"/>
    <mergeCell ref="B826:D827"/>
    <mergeCell ref="E826:F826"/>
    <mergeCell ref="E827:F827"/>
    <mergeCell ref="C828:H828"/>
    <mergeCell ref="I828:J828"/>
    <mergeCell ref="B829:C830"/>
    <mergeCell ref="D829:D830"/>
    <mergeCell ref="E829:F829"/>
    <mergeCell ref="G829:H829"/>
    <mergeCell ref="H834:J834"/>
    <mergeCell ref="D837:H837"/>
    <mergeCell ref="D838:H838"/>
    <mergeCell ref="D839:H839"/>
    <mergeCell ref="H842:J842"/>
    <mergeCell ref="D845:H845"/>
    <mergeCell ref="H846:J846"/>
    <mergeCell ref="D851:H851"/>
    <mergeCell ref="I853:J853"/>
    <mergeCell ref="D856:H856"/>
    <mergeCell ref="B857:C858"/>
    <mergeCell ref="D857:D858"/>
    <mergeCell ref="E857:E858"/>
    <mergeCell ref="F857:H857"/>
    <mergeCell ref="J857:J858"/>
    <mergeCell ref="D861:H861"/>
    <mergeCell ref="F862:H862"/>
    <mergeCell ref="C866:J866"/>
    <mergeCell ref="B867:D868"/>
    <mergeCell ref="E867:F867"/>
    <mergeCell ref="E868:F868"/>
    <mergeCell ref="C869:H869"/>
    <mergeCell ref="I869:J869"/>
    <mergeCell ref="B870:C871"/>
    <mergeCell ref="D870:D871"/>
    <mergeCell ref="E870:F870"/>
    <mergeCell ref="G870:H870"/>
    <mergeCell ref="H875:J875"/>
    <mergeCell ref="D878:H878"/>
    <mergeCell ref="D879:H879"/>
    <mergeCell ref="D880:H880"/>
    <mergeCell ref="H883:J883"/>
    <mergeCell ref="D886:H886"/>
    <mergeCell ref="H887:J887"/>
    <mergeCell ref="D893:H893"/>
    <mergeCell ref="I895:J895"/>
    <mergeCell ref="C911:H911"/>
    <mergeCell ref="I911:J911"/>
    <mergeCell ref="B912:C913"/>
    <mergeCell ref="D912:D913"/>
    <mergeCell ref="E912:F912"/>
    <mergeCell ref="G912:H912"/>
    <mergeCell ref="D898:H898"/>
    <mergeCell ref="B899:C900"/>
    <mergeCell ref="D899:D900"/>
    <mergeCell ref="E899:E900"/>
    <mergeCell ref="F899:H899"/>
    <mergeCell ref="J899:J900"/>
    <mergeCell ref="D903:H903"/>
    <mergeCell ref="F904:H904"/>
    <mergeCell ref="A824:A863"/>
    <mergeCell ref="A865:A906"/>
    <mergeCell ref="A907:A945"/>
    <mergeCell ref="D937:H937"/>
    <mergeCell ref="B938:C939"/>
    <mergeCell ref="D938:D939"/>
    <mergeCell ref="E938:E939"/>
    <mergeCell ref="F938:H938"/>
    <mergeCell ref="J938:J939"/>
    <mergeCell ref="D942:H942"/>
    <mergeCell ref="F943:H943"/>
    <mergeCell ref="C908:J908"/>
    <mergeCell ref="H917:J917"/>
    <mergeCell ref="D919:H919"/>
    <mergeCell ref="D920:H920"/>
    <mergeCell ref="D921:H921"/>
    <mergeCell ref="H924:J924"/>
    <mergeCell ref="D926:H926"/>
    <mergeCell ref="H927:J927"/>
    <mergeCell ref="D932:H932"/>
    <mergeCell ref="I934:J934"/>
    <mergeCell ref="B909:D910"/>
    <mergeCell ref="E909:F909"/>
    <mergeCell ref="E910:F910"/>
  </mergeCells>
  <printOptions horizontalCentered="1"/>
  <pageMargins left="0.51181102362204722" right="0.51181102362204722" top="0.78740157480314965" bottom="0.78740157480314965" header="0.31496062992125984" footer="0.31496062992125984"/>
  <pageSetup paperSize="9" scale="39" orientation="portrait" r:id="rId1"/>
  <rowBreaks count="12" manualBreakCount="12">
    <brk id="85" min="1" max="9" man="1"/>
    <brk id="165" min="1" max="9" man="1"/>
    <brk id="253" min="1" max="9" man="1"/>
    <brk id="335" min="1" max="9" man="1"/>
    <brk id="415" min="1" max="9" man="1"/>
    <brk id="494" min="1" max="9" man="1"/>
    <brk id="587" min="1" max="9" man="1"/>
    <brk id="665" min="1" max="9" man="1"/>
    <brk id="704" min="1" max="9" man="1"/>
    <brk id="782" min="1" max="9" man="1"/>
    <brk id="876" min="1" max="9" man="1"/>
    <brk id="985" min="1"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92"/>
  <sheetViews>
    <sheetView view="pageBreakPreview" topLeftCell="A28" zoomScale="115" zoomScaleNormal="100" zoomScaleSheetLayoutView="115" zoomScalePageLayoutView="75" workbookViewId="0">
      <selection activeCell="K61" sqref="K61"/>
    </sheetView>
  </sheetViews>
  <sheetFormatPr defaultColWidth="9" defaultRowHeight="15"/>
  <cols>
    <col min="1" max="1" width="6.42578125" customWidth="1"/>
    <col min="2" max="2" width="13.5703125" style="24" customWidth="1"/>
    <col min="4" max="4" width="52" customWidth="1"/>
    <col min="5" max="5" width="13.85546875" style="24" customWidth="1"/>
    <col min="6" max="6" width="13.7109375" style="25" customWidth="1"/>
    <col min="7" max="7" width="10.7109375" customWidth="1"/>
    <col min="8" max="8" width="16.28515625" customWidth="1"/>
    <col min="9" max="10" width="17.28515625" style="26" customWidth="1"/>
    <col min="11" max="12" width="17.28515625" customWidth="1"/>
    <col min="13" max="13" width="17" customWidth="1"/>
  </cols>
  <sheetData>
    <row r="1" spans="1:15" ht="15.75" hidden="1" customHeight="1">
      <c r="A1" s="404">
        <v>1</v>
      </c>
      <c r="B1" s="479" t="s">
        <v>59</v>
      </c>
      <c r="C1" s="480"/>
      <c r="D1" s="481"/>
      <c r="E1" s="476" t="s">
        <v>60</v>
      </c>
      <c r="F1" s="477"/>
      <c r="G1" s="477"/>
      <c r="H1" s="478"/>
      <c r="I1" s="27">
        <f>H24</f>
        <v>0</v>
      </c>
      <c r="J1" s="27">
        <f>H26</f>
        <v>0</v>
      </c>
      <c r="K1" s="430" t="s">
        <v>61</v>
      </c>
      <c r="L1" s="430"/>
      <c r="M1" s="28">
        <f>ORÇAMENTO!L6</f>
        <v>15</v>
      </c>
    </row>
    <row r="2" spans="1:15" ht="32.25" hidden="1" customHeight="1">
      <c r="A2" s="404"/>
      <c r="B2" s="123" t="s">
        <v>62</v>
      </c>
      <c r="C2" s="471" t="s">
        <v>488</v>
      </c>
      <c r="D2" s="471"/>
      <c r="E2" s="471"/>
      <c r="F2" s="472"/>
      <c r="G2" s="117" t="s">
        <v>63</v>
      </c>
      <c r="H2" s="31" t="str">
        <f>ORÇAMENTO!C6</f>
        <v xml:space="preserve"> AGOSTO / 2026</v>
      </c>
      <c r="I2" s="32"/>
      <c r="J2" s="32"/>
      <c r="K2" s="430" t="s">
        <v>64</v>
      </c>
      <c r="L2" s="430"/>
      <c r="M2" s="28">
        <f>'BDI FORN'!D31/100</f>
        <v>0.15</v>
      </c>
    </row>
    <row r="3" spans="1:15" ht="15" hidden="1" customHeight="1">
      <c r="A3" s="404"/>
      <c r="B3" s="116" t="s">
        <v>65</v>
      </c>
      <c r="C3" s="471" t="s">
        <v>400</v>
      </c>
      <c r="D3" s="472"/>
      <c r="E3" s="121" t="s">
        <v>66</v>
      </c>
      <c r="F3" s="35" t="s">
        <v>59</v>
      </c>
      <c r="G3" s="117" t="s">
        <v>67</v>
      </c>
      <c r="H3" s="30" t="str">
        <f>VLOOKUP(A1,ORÇAMENTO!A11:L31,5)</f>
        <v>MOBILIZAÇÃO E DESMOBILIZAÇÃO</v>
      </c>
      <c r="I3" s="36"/>
      <c r="J3" s="36"/>
    </row>
    <row r="4" spans="1:15" ht="6" hidden="1" customHeight="1" thickBot="1">
      <c r="A4" s="404"/>
      <c r="B4" s="473"/>
      <c r="C4" s="474"/>
      <c r="D4" s="474"/>
      <c r="E4" s="474"/>
      <c r="F4" s="474"/>
      <c r="G4" s="474"/>
      <c r="H4" s="475"/>
      <c r="I4" s="37"/>
      <c r="J4" s="37"/>
    </row>
    <row r="5" spans="1:15" ht="27" hidden="1">
      <c r="A5" s="404"/>
      <c r="B5" s="38" t="s">
        <v>68</v>
      </c>
      <c r="C5" s="38" t="s">
        <v>69</v>
      </c>
      <c r="D5" s="38" t="s">
        <v>70</v>
      </c>
      <c r="E5" s="38" t="s">
        <v>71</v>
      </c>
      <c r="F5" s="38" t="s">
        <v>72</v>
      </c>
      <c r="G5" s="38" t="s">
        <v>73</v>
      </c>
      <c r="H5" s="38" t="s">
        <v>74</v>
      </c>
      <c r="I5" s="39"/>
      <c r="J5" s="40" t="s">
        <v>75</v>
      </c>
      <c r="K5" s="41">
        <v>90</v>
      </c>
      <c r="L5" s="106" t="s">
        <v>138</v>
      </c>
      <c r="M5" s="42"/>
      <c r="N5" s="43"/>
    </row>
    <row r="6" spans="1:15" hidden="1">
      <c r="A6" s="404"/>
      <c r="B6" s="468" t="s">
        <v>288</v>
      </c>
      <c r="C6" s="469"/>
      <c r="D6" s="469"/>
      <c r="E6" s="469"/>
      <c r="F6" s="469"/>
      <c r="G6" s="469"/>
      <c r="H6" s="470"/>
      <c r="I6" s="49"/>
      <c r="J6" s="50" t="s">
        <v>76</v>
      </c>
      <c r="K6" s="51"/>
      <c r="L6" s="51"/>
      <c r="M6" s="52">
        <v>10.1</v>
      </c>
      <c r="N6" s="53" t="s">
        <v>77</v>
      </c>
      <c r="O6" s="54"/>
    </row>
    <row r="7" spans="1:15" hidden="1">
      <c r="A7" s="404"/>
      <c r="B7" s="112"/>
      <c r="C7" s="122" t="s">
        <v>237</v>
      </c>
      <c r="D7" s="114" t="s">
        <v>237</v>
      </c>
      <c r="E7" s="120" t="s">
        <v>237</v>
      </c>
      <c r="F7" s="119"/>
      <c r="G7" s="118" t="s">
        <v>237</v>
      </c>
      <c r="H7" s="115"/>
      <c r="I7" s="49"/>
      <c r="J7" s="50"/>
      <c r="K7" s="51"/>
      <c r="L7" s="51"/>
      <c r="M7" s="52"/>
      <c r="N7" s="53"/>
      <c r="O7" s="54"/>
    </row>
    <row r="8" spans="1:15" hidden="1">
      <c r="A8" s="404"/>
      <c r="B8" s="112"/>
      <c r="C8" s="113"/>
      <c r="D8" s="114"/>
      <c r="E8" s="120"/>
      <c r="F8" s="119"/>
      <c r="G8" s="118"/>
      <c r="H8" s="115"/>
      <c r="I8" s="49"/>
      <c r="J8" s="50"/>
      <c r="K8" s="51"/>
      <c r="L8" s="51"/>
      <c r="M8" s="52"/>
      <c r="N8" s="53"/>
      <c r="O8" s="54"/>
    </row>
    <row r="9" spans="1:15" hidden="1">
      <c r="A9" s="404"/>
      <c r="B9" s="112"/>
      <c r="C9" s="113"/>
      <c r="D9" s="114"/>
      <c r="E9" s="120"/>
      <c r="F9" s="119"/>
      <c r="G9" s="118"/>
      <c r="H9" s="115"/>
      <c r="I9" s="49"/>
      <c r="J9" s="50"/>
      <c r="K9" s="51"/>
      <c r="L9" s="51"/>
      <c r="M9" s="52"/>
      <c r="N9" s="53"/>
      <c r="O9" s="54"/>
    </row>
    <row r="10" spans="1:15" hidden="1">
      <c r="A10" s="404"/>
      <c r="B10" s="468" t="s">
        <v>287</v>
      </c>
      <c r="C10" s="469"/>
      <c r="D10" s="469"/>
      <c r="E10" s="469"/>
      <c r="F10" s="469"/>
      <c r="G10" s="469"/>
      <c r="H10" s="470"/>
      <c r="I10" s="49"/>
      <c r="J10" s="50"/>
      <c r="K10" s="51"/>
      <c r="L10" s="51"/>
      <c r="M10" s="52"/>
      <c r="N10" s="53"/>
      <c r="O10" s="54"/>
    </row>
    <row r="11" spans="1:15" hidden="1">
      <c r="A11" s="404"/>
      <c r="B11" s="112"/>
      <c r="C11" s="113"/>
      <c r="D11" s="114"/>
      <c r="E11" s="120"/>
      <c r="F11" s="119"/>
      <c r="G11" s="118"/>
      <c r="H11" s="115"/>
      <c r="I11" s="49"/>
      <c r="J11" s="50"/>
      <c r="K11" s="51"/>
      <c r="L11" s="51"/>
      <c r="M11" s="52"/>
      <c r="N11" s="53"/>
      <c r="O11" s="54"/>
    </row>
    <row r="12" spans="1:15" hidden="1">
      <c r="A12" s="404"/>
      <c r="B12" s="112"/>
      <c r="C12" s="113"/>
      <c r="D12" s="114"/>
      <c r="E12" s="120"/>
      <c r="F12" s="119"/>
      <c r="G12" s="118"/>
      <c r="H12" s="115"/>
      <c r="I12" s="49"/>
      <c r="J12" s="50"/>
      <c r="K12" s="51"/>
      <c r="L12" s="51"/>
      <c r="M12" s="52"/>
      <c r="N12" s="53"/>
      <c r="O12" s="54"/>
    </row>
    <row r="13" spans="1:15" hidden="1">
      <c r="A13" s="404"/>
      <c r="B13" s="112"/>
      <c r="C13" s="113"/>
      <c r="D13" s="114"/>
      <c r="E13" s="120"/>
      <c r="F13" s="119"/>
      <c r="G13" s="118"/>
      <c r="H13" s="115"/>
      <c r="I13" s="49"/>
      <c r="J13" s="50"/>
      <c r="K13" s="51"/>
      <c r="L13" s="51"/>
      <c r="M13" s="52"/>
      <c r="N13" s="53"/>
      <c r="O13" s="54"/>
    </row>
    <row r="14" spans="1:15" hidden="1">
      <c r="A14" s="404"/>
      <c r="B14" s="468" t="s">
        <v>289</v>
      </c>
      <c r="C14" s="469"/>
      <c r="D14" s="469"/>
      <c r="E14" s="469"/>
      <c r="F14" s="469"/>
      <c r="G14" s="469"/>
      <c r="H14" s="470"/>
      <c r="I14" s="49"/>
      <c r="J14" s="50"/>
      <c r="K14" s="51"/>
      <c r="L14" s="51"/>
      <c r="M14" s="52"/>
      <c r="N14" s="53"/>
      <c r="O14" s="54"/>
    </row>
    <row r="15" spans="1:15" hidden="1">
      <c r="A15" s="404"/>
      <c r="B15" s="112"/>
      <c r="C15" s="113"/>
      <c r="D15" s="114"/>
      <c r="E15" s="120"/>
      <c r="F15" s="119"/>
      <c r="G15" s="118"/>
      <c r="H15" s="115"/>
      <c r="I15" s="49"/>
      <c r="J15" s="50"/>
      <c r="K15" s="51"/>
      <c r="L15" s="51"/>
      <c r="M15" s="52"/>
      <c r="N15" s="53"/>
      <c r="O15" s="54"/>
    </row>
    <row r="16" spans="1:15" hidden="1">
      <c r="A16" s="404"/>
      <c r="B16" s="112"/>
      <c r="C16" s="113"/>
      <c r="D16" s="114"/>
      <c r="E16" s="120"/>
      <c r="F16" s="119"/>
      <c r="G16" s="118"/>
      <c r="H16" s="115"/>
      <c r="I16" s="49"/>
      <c r="J16" s="50"/>
      <c r="K16" s="51"/>
      <c r="L16" s="51"/>
      <c r="M16" s="52"/>
      <c r="N16" s="53"/>
      <c r="O16" s="54"/>
    </row>
    <row r="17" spans="1:15" hidden="1">
      <c r="A17" s="404"/>
      <c r="B17" s="44"/>
      <c r="C17" s="45"/>
      <c r="D17" s="46"/>
      <c r="E17" s="55"/>
      <c r="F17" s="47"/>
      <c r="G17" s="107"/>
      <c r="H17" s="48">
        <f>ROUNDDOWN(F17*G17,2)</f>
        <v>0</v>
      </c>
      <c r="I17" s="49"/>
      <c r="J17" s="50" t="s">
        <v>78</v>
      </c>
      <c r="K17" s="51"/>
      <c r="L17" s="51"/>
      <c r="M17" s="52">
        <v>12.47</v>
      </c>
      <c r="N17" s="53" t="s">
        <v>77</v>
      </c>
      <c r="O17" s="54"/>
    </row>
    <row r="18" spans="1:15" hidden="1">
      <c r="A18" s="404"/>
      <c r="B18" s="468" t="s">
        <v>290</v>
      </c>
      <c r="C18" s="469"/>
      <c r="D18" s="469"/>
      <c r="E18" s="469"/>
      <c r="F18" s="469"/>
      <c r="G18" s="469"/>
      <c r="H18" s="470"/>
      <c r="I18" s="49"/>
      <c r="J18" s="50" t="s">
        <v>79</v>
      </c>
      <c r="K18" s="51"/>
      <c r="L18" s="51"/>
      <c r="M18" s="52">
        <v>2.8</v>
      </c>
      <c r="N18" s="53" t="s">
        <v>77</v>
      </c>
      <c r="O18" s="54"/>
    </row>
    <row r="19" spans="1:15" hidden="1">
      <c r="A19" s="404"/>
      <c r="B19" s="56"/>
      <c r="C19" s="57"/>
      <c r="D19" s="58"/>
      <c r="E19" s="59"/>
      <c r="F19" s="60"/>
      <c r="G19" s="110"/>
      <c r="H19" s="48">
        <f t="shared" ref="H19:H21" si="0">ROUNDDOWN(F19*G19,2)</f>
        <v>0</v>
      </c>
      <c r="I19" s="49"/>
      <c r="J19" s="50"/>
      <c r="K19" s="51"/>
      <c r="L19" s="51"/>
      <c r="M19" s="52"/>
      <c r="N19" s="53"/>
      <c r="O19" s="54"/>
    </row>
    <row r="20" spans="1:15" hidden="1">
      <c r="A20" s="404"/>
      <c r="B20" s="56"/>
      <c r="C20" s="57"/>
      <c r="D20" s="58"/>
      <c r="E20" s="59"/>
      <c r="F20" s="60"/>
      <c r="G20" s="110"/>
      <c r="H20" s="48">
        <f t="shared" si="0"/>
        <v>0</v>
      </c>
      <c r="I20" s="49"/>
      <c r="J20" s="50"/>
      <c r="K20" s="51"/>
      <c r="L20" s="51"/>
      <c r="M20" s="52"/>
      <c r="N20" s="53"/>
      <c r="O20" s="54"/>
    </row>
    <row r="21" spans="1:15" hidden="1">
      <c r="A21" s="404"/>
      <c r="B21" s="56"/>
      <c r="C21" s="57"/>
      <c r="D21" s="58"/>
      <c r="E21" s="59"/>
      <c r="F21" s="60"/>
      <c r="G21" s="110"/>
      <c r="H21" s="48">
        <f t="shared" si="0"/>
        <v>0</v>
      </c>
      <c r="I21" s="49"/>
      <c r="J21" s="50"/>
      <c r="K21" s="51"/>
      <c r="L21" s="51"/>
      <c r="M21" s="52"/>
      <c r="N21" s="53"/>
      <c r="O21" s="54"/>
    </row>
    <row r="22" spans="1:15" hidden="1">
      <c r="A22" s="404"/>
      <c r="B22" s="56"/>
      <c r="C22" s="57"/>
      <c r="D22" s="58"/>
      <c r="E22" s="59"/>
      <c r="F22" s="60"/>
      <c r="G22" s="110"/>
      <c r="H22" s="48">
        <f>ROUNDDOWN(F22*G22,2)</f>
        <v>0</v>
      </c>
      <c r="I22" s="49"/>
      <c r="J22" s="50" t="s">
        <v>80</v>
      </c>
      <c r="K22" s="51"/>
      <c r="L22" s="51"/>
      <c r="M22" s="52">
        <v>15.33</v>
      </c>
      <c r="N22" s="53" t="s">
        <v>77</v>
      </c>
      <c r="O22" s="54"/>
    </row>
    <row r="23" spans="1:15" hidden="1">
      <c r="A23" s="404"/>
      <c r="B23" s="482" t="s">
        <v>81</v>
      </c>
      <c r="C23" s="483"/>
      <c r="D23" s="484"/>
      <c r="E23" s="61">
        <v>1</v>
      </c>
      <c r="F23" s="460" t="s">
        <v>82</v>
      </c>
      <c r="G23" s="461"/>
      <c r="H23" s="62">
        <f>SUM(H6:H22)</f>
        <v>0</v>
      </c>
      <c r="I23" s="63"/>
      <c r="J23" s="50" t="s">
        <v>83</v>
      </c>
      <c r="K23" s="51"/>
      <c r="L23" s="51"/>
      <c r="M23" s="52">
        <v>1</v>
      </c>
      <c r="N23" s="53" t="s">
        <v>77</v>
      </c>
      <c r="O23" s="54"/>
    </row>
    <row r="24" spans="1:15" hidden="1">
      <c r="A24" s="404"/>
      <c r="B24" s="462" t="s">
        <v>21</v>
      </c>
      <c r="C24" s="463"/>
      <c r="D24" s="463"/>
      <c r="E24" s="463"/>
      <c r="F24" s="463"/>
      <c r="G24" s="464"/>
      <c r="H24" s="64">
        <f>H23/E23</f>
        <v>0</v>
      </c>
      <c r="I24" s="109" t="s">
        <v>84</v>
      </c>
      <c r="J24" s="50" t="s">
        <v>85</v>
      </c>
      <c r="K24" s="51"/>
      <c r="L24" s="51"/>
      <c r="M24" s="52">
        <v>6.67</v>
      </c>
      <c r="N24" s="53" t="s">
        <v>77</v>
      </c>
      <c r="O24" s="54"/>
    </row>
    <row r="25" spans="1:15" ht="15.75" hidden="1" thickBot="1">
      <c r="A25" s="404"/>
      <c r="B25" s="462" t="s">
        <v>86</v>
      </c>
      <c r="C25" s="463"/>
      <c r="D25" s="463"/>
      <c r="E25" s="463"/>
      <c r="F25" s="463"/>
      <c r="G25" s="464"/>
      <c r="H25" s="65">
        <f>1+$M$1</f>
        <v>16</v>
      </c>
      <c r="I25" s="63"/>
      <c r="J25" s="66"/>
      <c r="K25" s="67"/>
      <c r="L25" s="67"/>
      <c r="M25" s="67"/>
      <c r="N25" s="68"/>
    </row>
    <row r="26" spans="1:15" hidden="1">
      <c r="A26" s="404"/>
      <c r="B26" s="465" t="s">
        <v>87</v>
      </c>
      <c r="C26" s="466"/>
      <c r="D26" s="466"/>
      <c r="E26" s="466"/>
      <c r="F26" s="466"/>
      <c r="G26" s="467"/>
      <c r="H26" s="64">
        <f>ROUND(H24*H25,2)</f>
        <v>0</v>
      </c>
      <c r="I26" s="69"/>
      <c r="J26" s="69"/>
    </row>
    <row r="27" spans="1:15" hidden="1">
      <c r="A27" s="404"/>
    </row>
    <row r="28" spans="1:15" ht="15.75" customHeight="1">
      <c r="A28" s="451" t="s">
        <v>349</v>
      </c>
      <c r="B28" s="479" t="s">
        <v>59</v>
      </c>
      <c r="C28" s="480"/>
      <c r="D28" s="481"/>
      <c r="E28" s="476" t="s">
        <v>60</v>
      </c>
      <c r="F28" s="477"/>
      <c r="G28" s="477"/>
      <c r="H28" s="478"/>
      <c r="I28" s="26">
        <f>H35</f>
        <v>3138.07</v>
      </c>
      <c r="J28" s="26">
        <f>H37</f>
        <v>3608.78</v>
      </c>
    </row>
    <row r="29" spans="1:15" ht="28.5" customHeight="1">
      <c r="A29" s="452"/>
      <c r="B29" s="29" t="s">
        <v>62</v>
      </c>
      <c r="C29" s="471" t="s">
        <v>488</v>
      </c>
      <c r="D29" s="471"/>
      <c r="E29" s="471"/>
      <c r="F29" s="472"/>
      <c r="G29" s="30" t="s">
        <v>63</v>
      </c>
      <c r="H29" s="31" t="str">
        <f>$H$2</f>
        <v xml:space="preserve"> AGOSTO / 2026</v>
      </c>
    </row>
    <row r="30" spans="1:15" ht="26.25" customHeight="1">
      <c r="A30" s="452"/>
      <c r="B30" s="33" t="s">
        <v>65</v>
      </c>
      <c r="C30" s="455" t="s">
        <v>56</v>
      </c>
      <c r="D30" s="455"/>
      <c r="E30" s="34" t="s">
        <v>66</v>
      </c>
      <c r="F30" s="34" t="s">
        <v>469</v>
      </c>
      <c r="G30" s="170" t="s">
        <v>67</v>
      </c>
      <c r="H30" s="30" t="str">
        <f>VLOOKUP(A28,ORÇAMENTO!$A$11:$L$53,7)</f>
        <v>T</v>
      </c>
    </row>
    <row r="31" spans="1:15" ht="6" customHeight="1">
      <c r="A31" s="452"/>
      <c r="B31" s="456"/>
      <c r="C31" s="456"/>
      <c r="D31" s="456"/>
      <c r="E31" s="456"/>
      <c r="F31" s="456"/>
      <c r="G31" s="456"/>
      <c r="H31" s="456"/>
    </row>
    <row r="32" spans="1:15" ht="27">
      <c r="A32" s="452"/>
      <c r="B32" s="38" t="s">
        <v>68</v>
      </c>
      <c r="C32" s="38" t="s">
        <v>69</v>
      </c>
      <c r="D32" s="38" t="s">
        <v>70</v>
      </c>
      <c r="E32" s="38" t="s">
        <v>71</v>
      </c>
      <c r="F32" s="38" t="s">
        <v>72</v>
      </c>
      <c r="G32" s="38" t="s">
        <v>73</v>
      </c>
      <c r="H32" s="38" t="s">
        <v>74</v>
      </c>
    </row>
    <row r="33" spans="1:10" ht="27">
      <c r="A33" s="452"/>
      <c r="B33" s="38" t="s">
        <v>89</v>
      </c>
      <c r="C33" s="58" t="s">
        <v>92</v>
      </c>
      <c r="D33" s="58" t="s">
        <v>152</v>
      </c>
      <c r="E33" s="38" t="s">
        <v>57</v>
      </c>
      <c r="F33" s="72">
        <v>1</v>
      </c>
      <c r="G33" s="71">
        <v>3138.0753888381601</v>
      </c>
      <c r="H33" s="48">
        <f>ROUNDDOWN(F33*G33,2)</f>
        <v>3138.07</v>
      </c>
    </row>
    <row r="34" spans="1:10">
      <c r="A34" s="452"/>
      <c r="B34" s="457" t="s">
        <v>81</v>
      </c>
      <c r="C34" s="457"/>
      <c r="D34" s="457"/>
      <c r="E34" s="61">
        <v>1</v>
      </c>
      <c r="F34" s="457" t="s">
        <v>82</v>
      </c>
      <c r="G34" s="457"/>
      <c r="H34" s="62">
        <f>SUM(H33:H33)</f>
        <v>3138.07</v>
      </c>
    </row>
    <row r="35" spans="1:10">
      <c r="A35" s="452"/>
      <c r="B35" s="458" t="s">
        <v>21</v>
      </c>
      <c r="C35" s="458"/>
      <c r="D35" s="458"/>
      <c r="E35" s="458"/>
      <c r="F35" s="458"/>
      <c r="G35" s="458"/>
      <c r="H35" s="64">
        <f>H34/E34</f>
        <v>3138.07</v>
      </c>
    </row>
    <row r="36" spans="1:10">
      <c r="A36" s="452"/>
      <c r="B36" s="458" t="s">
        <v>86</v>
      </c>
      <c r="C36" s="458"/>
      <c r="D36" s="458"/>
      <c r="E36" s="458"/>
      <c r="F36" s="458"/>
      <c r="G36" s="458"/>
      <c r="H36" s="65">
        <f>1+$M$2</f>
        <v>1.1499999999999999</v>
      </c>
    </row>
    <row r="37" spans="1:10">
      <c r="A37" s="452"/>
      <c r="B37" s="459" t="s">
        <v>87</v>
      </c>
      <c r="C37" s="459"/>
      <c r="D37" s="459"/>
      <c r="E37" s="459"/>
      <c r="F37" s="459"/>
      <c r="G37" s="459"/>
      <c r="H37" s="64">
        <f>ROUND(H35*H36,2)</f>
        <v>3608.78</v>
      </c>
      <c r="I37" s="102" t="s">
        <v>84</v>
      </c>
    </row>
    <row r="39" spans="1:10" ht="15.75" customHeight="1">
      <c r="A39" s="451" t="s">
        <v>350</v>
      </c>
      <c r="B39" s="453" t="s">
        <v>59</v>
      </c>
      <c r="C39" s="453"/>
      <c r="D39" s="453"/>
      <c r="E39" s="454" t="s">
        <v>60</v>
      </c>
      <c r="F39" s="454"/>
      <c r="G39" s="454"/>
      <c r="H39" s="454"/>
      <c r="I39" s="26">
        <f>H46</f>
        <v>550.87</v>
      </c>
      <c r="J39" s="26">
        <f>H48</f>
        <v>633.5</v>
      </c>
    </row>
    <row r="40" spans="1:10" ht="28.5" customHeight="1">
      <c r="A40" s="452"/>
      <c r="B40" s="29" t="s">
        <v>62</v>
      </c>
      <c r="C40" s="455" t="s">
        <v>488</v>
      </c>
      <c r="D40" s="455"/>
      <c r="E40" s="455"/>
      <c r="F40" s="455"/>
      <c r="G40" s="30" t="s">
        <v>63</v>
      </c>
      <c r="H40" s="31" t="str">
        <f>$H$2</f>
        <v xml:space="preserve"> AGOSTO / 2026</v>
      </c>
    </row>
    <row r="41" spans="1:10" ht="26.25" customHeight="1">
      <c r="A41" s="452"/>
      <c r="B41" s="33" t="s">
        <v>65</v>
      </c>
      <c r="C41" s="455" t="s">
        <v>141</v>
      </c>
      <c r="D41" s="455"/>
      <c r="E41" s="34" t="s">
        <v>66</v>
      </c>
      <c r="F41" s="34" t="s">
        <v>470</v>
      </c>
      <c r="G41" s="170" t="s">
        <v>67</v>
      </c>
      <c r="H41" s="30" t="str">
        <f>VLOOKUP(A39,ORÇAMENTO!$A$11:$L$53,7)</f>
        <v>T</v>
      </c>
    </row>
    <row r="42" spans="1:10" ht="6" customHeight="1">
      <c r="A42" s="452"/>
      <c r="B42" s="456"/>
      <c r="C42" s="456"/>
      <c r="D42" s="456"/>
      <c r="E42" s="456"/>
      <c r="F42" s="456"/>
      <c r="G42" s="456"/>
      <c r="H42" s="456"/>
    </row>
    <row r="43" spans="1:10" ht="27">
      <c r="A43" s="452"/>
      <c r="B43" s="38" t="s">
        <v>68</v>
      </c>
      <c r="C43" s="38" t="s">
        <v>69</v>
      </c>
      <c r="D43" s="38" t="s">
        <v>70</v>
      </c>
      <c r="E43" s="38" t="s">
        <v>71</v>
      </c>
      <c r="F43" s="38" t="s">
        <v>72</v>
      </c>
      <c r="G43" s="38" t="s">
        <v>73</v>
      </c>
      <c r="H43" s="38" t="s">
        <v>74</v>
      </c>
    </row>
    <row r="44" spans="1:10" ht="54">
      <c r="A44" s="452"/>
      <c r="B44" s="38" t="s">
        <v>89</v>
      </c>
      <c r="C44" s="58" t="s">
        <v>148</v>
      </c>
      <c r="D44" s="58" t="s">
        <v>146</v>
      </c>
      <c r="E44" s="38" t="s">
        <v>57</v>
      </c>
      <c r="F44" s="72">
        <v>1</v>
      </c>
      <c r="G44" s="71">
        <v>550.87387096774194</v>
      </c>
      <c r="H44" s="48">
        <f>ROUNDDOWN(F44*G44,2)</f>
        <v>550.87</v>
      </c>
    </row>
    <row r="45" spans="1:10">
      <c r="A45" s="452"/>
      <c r="B45" s="457" t="s">
        <v>81</v>
      </c>
      <c r="C45" s="457"/>
      <c r="D45" s="457"/>
      <c r="E45" s="61">
        <v>1</v>
      </c>
      <c r="F45" s="457" t="s">
        <v>82</v>
      </c>
      <c r="G45" s="457"/>
      <c r="H45" s="62">
        <f>SUM(H44:H44)</f>
        <v>550.87</v>
      </c>
    </row>
    <row r="46" spans="1:10">
      <c r="A46" s="452"/>
      <c r="B46" s="458" t="s">
        <v>21</v>
      </c>
      <c r="C46" s="458"/>
      <c r="D46" s="458"/>
      <c r="E46" s="458"/>
      <c r="F46" s="458"/>
      <c r="G46" s="458"/>
      <c r="H46" s="64">
        <f>H45/E45</f>
        <v>550.87</v>
      </c>
    </row>
    <row r="47" spans="1:10">
      <c r="A47" s="452"/>
      <c r="B47" s="458" t="s">
        <v>86</v>
      </c>
      <c r="C47" s="458"/>
      <c r="D47" s="458"/>
      <c r="E47" s="458"/>
      <c r="F47" s="458"/>
      <c r="G47" s="458"/>
      <c r="H47" s="65">
        <f>1+$M$2</f>
        <v>1.1499999999999999</v>
      </c>
    </row>
    <row r="48" spans="1:10">
      <c r="A48" s="452"/>
      <c r="B48" s="459" t="s">
        <v>87</v>
      </c>
      <c r="C48" s="459"/>
      <c r="D48" s="459"/>
      <c r="E48" s="459"/>
      <c r="F48" s="459"/>
      <c r="G48" s="459"/>
      <c r="H48" s="64">
        <f>ROUND(H46*H47,2)</f>
        <v>633.5</v>
      </c>
      <c r="I48" s="102" t="s">
        <v>84</v>
      </c>
    </row>
    <row r="50" spans="1:10" ht="15.75" customHeight="1">
      <c r="A50" s="451" t="s">
        <v>351</v>
      </c>
      <c r="B50" s="453" t="s">
        <v>59</v>
      </c>
      <c r="C50" s="453"/>
      <c r="D50" s="453"/>
      <c r="E50" s="454" t="s">
        <v>60</v>
      </c>
      <c r="F50" s="454"/>
      <c r="G50" s="454"/>
      <c r="H50" s="454"/>
      <c r="I50" s="26">
        <f>H57</f>
        <v>3714.78</v>
      </c>
      <c r="J50" s="26">
        <f>H59</f>
        <v>4272</v>
      </c>
    </row>
    <row r="51" spans="1:10" ht="30" customHeight="1">
      <c r="A51" s="452"/>
      <c r="B51" s="29" t="s">
        <v>62</v>
      </c>
      <c r="C51" s="455" t="s">
        <v>488</v>
      </c>
      <c r="D51" s="455"/>
      <c r="E51" s="455"/>
      <c r="F51" s="455"/>
      <c r="G51" s="30" t="s">
        <v>63</v>
      </c>
      <c r="H51" s="31" t="str">
        <f>$H$2</f>
        <v xml:space="preserve"> AGOSTO / 2026</v>
      </c>
    </row>
    <row r="52" spans="1:10" ht="26.25" customHeight="1">
      <c r="A52" s="452"/>
      <c r="B52" s="33" t="s">
        <v>65</v>
      </c>
      <c r="C52" s="455" t="s">
        <v>58</v>
      </c>
      <c r="D52" s="455"/>
      <c r="E52" s="34" t="s">
        <v>66</v>
      </c>
      <c r="F52" s="34" t="s">
        <v>17</v>
      </c>
      <c r="G52" s="170" t="s">
        <v>67</v>
      </c>
      <c r="H52" s="30" t="str">
        <f>VLOOKUP(A50,ORÇAMENTO!$A$11:$L$53,7)</f>
        <v>T</v>
      </c>
    </row>
    <row r="53" spans="1:10" ht="4.5" customHeight="1">
      <c r="A53" s="452"/>
      <c r="B53" s="456"/>
      <c r="C53" s="456"/>
      <c r="D53" s="456"/>
      <c r="E53" s="456"/>
      <c r="F53" s="456"/>
      <c r="G53" s="456"/>
      <c r="H53" s="456"/>
    </row>
    <row r="54" spans="1:10" ht="27">
      <c r="A54" s="452"/>
      <c r="B54" s="38" t="s">
        <v>68</v>
      </c>
      <c r="C54" s="38" t="s">
        <v>69</v>
      </c>
      <c r="D54" s="38" t="s">
        <v>70</v>
      </c>
      <c r="E54" s="38" t="s">
        <v>71</v>
      </c>
      <c r="F54" s="38" t="s">
        <v>72</v>
      </c>
      <c r="G54" s="38" t="s">
        <v>73</v>
      </c>
      <c r="H54" s="38" t="s">
        <v>74</v>
      </c>
    </row>
    <row r="55" spans="1:10" ht="27">
      <c r="A55" s="452"/>
      <c r="B55" s="38" t="s">
        <v>89</v>
      </c>
      <c r="C55" s="58" t="s">
        <v>92</v>
      </c>
      <c r="D55" s="46" t="s">
        <v>151</v>
      </c>
      <c r="E55" s="38" t="s">
        <v>57</v>
      </c>
      <c r="F55" s="72">
        <v>1</v>
      </c>
      <c r="G55" s="71">
        <v>3714.7899217577924</v>
      </c>
      <c r="H55" s="48">
        <f>ROUNDDOWN(F55*G55,2)</f>
        <v>3714.78</v>
      </c>
    </row>
    <row r="56" spans="1:10">
      <c r="A56" s="452"/>
      <c r="B56" s="457" t="s">
        <v>81</v>
      </c>
      <c r="C56" s="457"/>
      <c r="D56" s="457"/>
      <c r="E56" s="61">
        <v>1</v>
      </c>
      <c r="F56" s="457" t="s">
        <v>82</v>
      </c>
      <c r="G56" s="457"/>
      <c r="H56" s="62">
        <f>SUM(H55:H55)</f>
        <v>3714.78</v>
      </c>
    </row>
    <row r="57" spans="1:10">
      <c r="A57" s="452"/>
      <c r="B57" s="458" t="s">
        <v>21</v>
      </c>
      <c r="C57" s="458"/>
      <c r="D57" s="458"/>
      <c r="E57" s="458"/>
      <c r="F57" s="458"/>
      <c r="G57" s="458"/>
      <c r="H57" s="64">
        <f>H56/E56</f>
        <v>3714.78</v>
      </c>
      <c r="I57" s="102" t="s">
        <v>84</v>
      </c>
    </row>
    <row r="58" spans="1:10">
      <c r="A58" s="452"/>
      <c r="B58" s="458" t="s">
        <v>86</v>
      </c>
      <c r="C58" s="458"/>
      <c r="D58" s="458"/>
      <c r="E58" s="458"/>
      <c r="F58" s="458"/>
      <c r="G58" s="458"/>
      <c r="H58" s="65">
        <f>1+$M$2</f>
        <v>1.1499999999999999</v>
      </c>
    </row>
    <row r="59" spans="1:10">
      <c r="A59" s="452"/>
      <c r="B59" s="459" t="s">
        <v>87</v>
      </c>
      <c r="C59" s="459"/>
      <c r="D59" s="459"/>
      <c r="E59" s="459"/>
      <c r="F59" s="459"/>
      <c r="G59" s="459"/>
      <c r="H59" s="64">
        <f>ROUND(H57*H58,2)</f>
        <v>4272</v>
      </c>
    </row>
    <row r="61" spans="1:10" ht="15.75" customHeight="1">
      <c r="A61" s="451" t="s">
        <v>352</v>
      </c>
      <c r="B61" s="453" t="s">
        <v>59</v>
      </c>
      <c r="C61" s="453"/>
      <c r="D61" s="453"/>
      <c r="E61" s="454" t="s">
        <v>60</v>
      </c>
      <c r="F61" s="454"/>
      <c r="G61" s="454"/>
      <c r="H61" s="454"/>
      <c r="I61" s="26">
        <f>H68</f>
        <v>556.54</v>
      </c>
      <c r="J61" s="26">
        <f>H70</f>
        <v>640.02</v>
      </c>
    </row>
    <row r="62" spans="1:10" ht="30" customHeight="1">
      <c r="A62" s="452"/>
      <c r="B62" s="29" t="s">
        <v>62</v>
      </c>
      <c r="C62" s="455" t="s">
        <v>488</v>
      </c>
      <c r="D62" s="455"/>
      <c r="E62" s="455"/>
      <c r="F62" s="455"/>
      <c r="G62" s="30" t="s">
        <v>63</v>
      </c>
      <c r="H62" s="31" t="str">
        <f>$H$2</f>
        <v xml:space="preserve"> AGOSTO / 2026</v>
      </c>
    </row>
    <row r="63" spans="1:10" ht="24" customHeight="1">
      <c r="A63" s="452"/>
      <c r="B63" s="33" t="s">
        <v>65</v>
      </c>
      <c r="C63" s="455" t="s">
        <v>142</v>
      </c>
      <c r="D63" s="455"/>
      <c r="E63" s="34" t="s">
        <v>66</v>
      </c>
      <c r="F63" s="34" t="s">
        <v>18</v>
      </c>
      <c r="G63" s="170" t="s">
        <v>67</v>
      </c>
      <c r="H63" s="30" t="str">
        <f>VLOOKUP(A61,ORÇAMENTO!$A$11:$L$53,7)</f>
        <v>T</v>
      </c>
    </row>
    <row r="64" spans="1:10" ht="4.5" customHeight="1">
      <c r="A64" s="452"/>
      <c r="B64" s="456"/>
      <c r="C64" s="456"/>
      <c r="D64" s="456"/>
      <c r="E64" s="456"/>
      <c r="F64" s="456"/>
      <c r="G64" s="456"/>
      <c r="H64" s="456"/>
    </row>
    <row r="65" spans="1:13" ht="27">
      <c r="A65" s="452"/>
      <c r="B65" s="38" t="s">
        <v>68</v>
      </c>
      <c r="C65" s="38" t="s">
        <v>69</v>
      </c>
      <c r="D65" s="38" t="s">
        <v>70</v>
      </c>
      <c r="E65" s="38" t="s">
        <v>71</v>
      </c>
      <c r="F65" s="38" t="s">
        <v>72</v>
      </c>
      <c r="G65" s="38" t="s">
        <v>73</v>
      </c>
      <c r="H65" s="38" t="s">
        <v>74</v>
      </c>
    </row>
    <row r="66" spans="1:13" ht="54">
      <c r="A66" s="452"/>
      <c r="B66" s="38" t="s">
        <v>89</v>
      </c>
      <c r="C66" s="58" t="s">
        <v>148</v>
      </c>
      <c r="D66" s="46" t="s">
        <v>147</v>
      </c>
      <c r="E66" s="38" t="s">
        <v>57</v>
      </c>
      <c r="F66" s="72">
        <v>1</v>
      </c>
      <c r="G66" s="71">
        <v>556.54</v>
      </c>
      <c r="H66" s="48">
        <f>ROUNDDOWN(F66*G66,2)</f>
        <v>556.54</v>
      </c>
    </row>
    <row r="67" spans="1:13">
      <c r="A67" s="452"/>
      <c r="B67" s="457" t="s">
        <v>81</v>
      </c>
      <c r="C67" s="457"/>
      <c r="D67" s="457"/>
      <c r="E67" s="61">
        <v>1</v>
      </c>
      <c r="F67" s="457" t="s">
        <v>82</v>
      </c>
      <c r="G67" s="457"/>
      <c r="H67" s="62">
        <f>SUM(H66:H66)</f>
        <v>556.54</v>
      </c>
    </row>
    <row r="68" spans="1:13">
      <c r="A68" s="452"/>
      <c r="B68" s="458" t="s">
        <v>21</v>
      </c>
      <c r="C68" s="458"/>
      <c r="D68" s="458"/>
      <c r="E68" s="458"/>
      <c r="F68" s="458"/>
      <c r="G68" s="458"/>
      <c r="H68" s="64">
        <f>H67/E67</f>
        <v>556.54</v>
      </c>
      <c r="I68" s="102" t="s">
        <v>84</v>
      </c>
    </row>
    <row r="69" spans="1:13">
      <c r="A69" s="452"/>
      <c r="B69" s="458" t="s">
        <v>86</v>
      </c>
      <c r="C69" s="458"/>
      <c r="D69" s="458"/>
      <c r="E69" s="458"/>
      <c r="F69" s="458"/>
      <c r="G69" s="458"/>
      <c r="H69" s="65">
        <f>1+$M$2</f>
        <v>1.1499999999999999</v>
      </c>
    </row>
    <row r="70" spans="1:13">
      <c r="A70" s="452"/>
      <c r="B70" s="459" t="s">
        <v>87</v>
      </c>
      <c r="C70" s="459"/>
      <c r="D70" s="459"/>
      <c r="E70" s="459"/>
      <c r="F70" s="459"/>
      <c r="G70" s="459"/>
      <c r="H70" s="64">
        <f>ROUND(H68*H69,2)</f>
        <v>640.02</v>
      </c>
    </row>
    <row r="72" spans="1:13" ht="15.75" customHeight="1">
      <c r="A72" s="451" t="s">
        <v>353</v>
      </c>
      <c r="B72" s="453" t="s">
        <v>59</v>
      </c>
      <c r="C72" s="453"/>
      <c r="D72" s="453"/>
      <c r="E72" s="454" t="s">
        <v>60</v>
      </c>
      <c r="F72" s="454"/>
      <c r="G72" s="454"/>
      <c r="H72" s="454"/>
      <c r="I72" s="26">
        <f>H79</f>
        <v>5624.62</v>
      </c>
      <c r="J72" s="26">
        <f>H81</f>
        <v>6468.31</v>
      </c>
    </row>
    <row r="73" spans="1:13" ht="27.75" customHeight="1">
      <c r="A73" s="452"/>
      <c r="B73" s="29" t="s">
        <v>62</v>
      </c>
      <c r="C73" s="455" t="s">
        <v>488</v>
      </c>
      <c r="D73" s="455"/>
      <c r="E73" s="455"/>
      <c r="F73" s="455"/>
      <c r="G73" s="30" t="s">
        <v>63</v>
      </c>
      <c r="H73" s="31" t="str">
        <f>$H$2</f>
        <v xml:space="preserve"> AGOSTO / 2026</v>
      </c>
    </row>
    <row r="74" spans="1:13" ht="30.75" customHeight="1">
      <c r="A74" s="452"/>
      <c r="B74" s="33" t="s">
        <v>65</v>
      </c>
      <c r="C74" s="455" t="s">
        <v>143</v>
      </c>
      <c r="D74" s="455"/>
      <c r="E74" s="34" t="s">
        <v>66</v>
      </c>
      <c r="F74" s="34" t="s">
        <v>19</v>
      </c>
      <c r="G74" s="170" t="s">
        <v>67</v>
      </c>
      <c r="H74" s="30" t="str">
        <f>VLOOKUP(A72,ORÇAMENTO!$A$11:$L$53,7)</f>
        <v>T</v>
      </c>
    </row>
    <row r="75" spans="1:13" ht="5.25" customHeight="1">
      <c r="A75" s="452"/>
      <c r="B75" s="456"/>
      <c r="C75" s="456"/>
      <c r="D75" s="456"/>
      <c r="E75" s="456"/>
      <c r="F75" s="456"/>
      <c r="G75" s="456"/>
      <c r="H75" s="456"/>
    </row>
    <row r="76" spans="1:13" ht="27">
      <c r="A76" s="452"/>
      <c r="B76" s="38" t="s">
        <v>68</v>
      </c>
      <c r="C76" s="38" t="s">
        <v>69</v>
      </c>
      <c r="D76" s="38" t="s">
        <v>70</v>
      </c>
      <c r="E76" s="38" t="s">
        <v>71</v>
      </c>
      <c r="F76" s="38" t="s">
        <v>72</v>
      </c>
      <c r="G76" s="38" t="s">
        <v>73</v>
      </c>
      <c r="H76" s="38" t="s">
        <v>74</v>
      </c>
      <c r="I76" s="73"/>
      <c r="J76" s="73"/>
      <c r="K76" s="73"/>
      <c r="L76" s="73"/>
    </row>
    <row r="77" spans="1:13" ht="36" customHeight="1">
      <c r="A77" s="452"/>
      <c r="B77" s="38" t="s">
        <v>89</v>
      </c>
      <c r="C77" s="58">
        <v>1518</v>
      </c>
      <c r="D77" s="58" t="s">
        <v>150</v>
      </c>
      <c r="E77" s="38" t="s">
        <v>57</v>
      </c>
      <c r="F77" s="72">
        <v>1</v>
      </c>
      <c r="G77" s="105">
        <v>5624.6281954630467</v>
      </c>
      <c r="H77" s="48">
        <f>ROUNDDOWN(F77*G77,2)</f>
        <v>5624.62</v>
      </c>
      <c r="I77" s="74"/>
      <c r="J77" s="74"/>
      <c r="K77" s="74"/>
      <c r="L77" s="74"/>
      <c r="M77" s="108"/>
    </row>
    <row r="78" spans="1:13">
      <c r="A78" s="452"/>
      <c r="B78" s="457" t="s">
        <v>81</v>
      </c>
      <c r="C78" s="457"/>
      <c r="D78" s="457"/>
      <c r="E78" s="61">
        <v>1</v>
      </c>
      <c r="F78" s="457" t="s">
        <v>82</v>
      </c>
      <c r="G78" s="457"/>
      <c r="H78" s="62">
        <f>SUM(H77:H77)</f>
        <v>5624.62</v>
      </c>
      <c r="I78" s="103"/>
      <c r="J78" s="103"/>
      <c r="K78" s="103"/>
      <c r="L78" s="103"/>
    </row>
    <row r="79" spans="1:13">
      <c r="A79" s="452"/>
      <c r="B79" s="458" t="s">
        <v>21</v>
      </c>
      <c r="C79" s="458"/>
      <c r="D79" s="458"/>
      <c r="E79" s="458"/>
      <c r="F79" s="458"/>
      <c r="G79" s="458"/>
      <c r="H79" s="64">
        <f>H78/E78</f>
        <v>5624.62</v>
      </c>
      <c r="I79" s="104"/>
      <c r="J79" s="103"/>
      <c r="K79" s="25"/>
      <c r="L79" s="25"/>
    </row>
    <row r="80" spans="1:13">
      <c r="A80" s="452"/>
      <c r="B80" s="458" t="s">
        <v>86</v>
      </c>
      <c r="C80" s="458"/>
      <c r="D80" s="458"/>
      <c r="E80" s="458"/>
      <c r="F80" s="458"/>
      <c r="G80" s="458"/>
      <c r="H80" s="65">
        <f>1+$M$2</f>
        <v>1.1499999999999999</v>
      </c>
    </row>
    <row r="81" spans="1:13">
      <c r="A81" s="452"/>
      <c r="B81" s="459" t="s">
        <v>87</v>
      </c>
      <c r="C81" s="459"/>
      <c r="D81" s="459"/>
      <c r="E81" s="459"/>
      <c r="F81" s="459"/>
      <c r="G81" s="459"/>
      <c r="H81" s="64">
        <f>ROUND(H79*H80,2)</f>
        <v>6468.31</v>
      </c>
    </row>
    <row r="82" spans="1:13">
      <c r="A82" s="111"/>
      <c r="B82" s="448"/>
      <c r="C82" s="449"/>
      <c r="D82" s="449"/>
      <c r="E82" s="449"/>
      <c r="F82" s="449"/>
      <c r="G82" s="449"/>
      <c r="H82" s="450"/>
    </row>
    <row r="83" spans="1:13" ht="15.75" customHeight="1">
      <c r="A83" s="451" t="s">
        <v>354</v>
      </c>
      <c r="B83" s="453" t="s">
        <v>59</v>
      </c>
      <c r="C83" s="453"/>
      <c r="D83" s="453"/>
      <c r="E83" s="454" t="s">
        <v>60</v>
      </c>
      <c r="F83" s="454"/>
      <c r="G83" s="454"/>
      <c r="H83" s="454"/>
      <c r="I83" s="26">
        <f>H90</f>
        <v>415.25</v>
      </c>
      <c r="J83" s="26">
        <f>H92</f>
        <v>477.54</v>
      </c>
    </row>
    <row r="84" spans="1:13" ht="27.75" customHeight="1">
      <c r="A84" s="452"/>
      <c r="B84" s="29" t="s">
        <v>62</v>
      </c>
      <c r="C84" s="455" t="s">
        <v>488</v>
      </c>
      <c r="D84" s="455"/>
      <c r="E84" s="455"/>
      <c r="F84" s="455"/>
      <c r="G84" s="30" t="s">
        <v>63</v>
      </c>
      <c r="H84" s="31" t="str">
        <f>$H$2</f>
        <v xml:space="preserve"> AGOSTO / 2026</v>
      </c>
    </row>
    <row r="85" spans="1:13" ht="29.25" customHeight="1">
      <c r="A85" s="452"/>
      <c r="B85" s="33" t="s">
        <v>65</v>
      </c>
      <c r="C85" s="455" t="s">
        <v>144</v>
      </c>
      <c r="D85" s="455"/>
      <c r="E85" s="34" t="s">
        <v>66</v>
      </c>
      <c r="F85" s="34" t="s">
        <v>145</v>
      </c>
      <c r="G85" s="170" t="s">
        <v>67</v>
      </c>
      <c r="H85" s="30" t="str">
        <f>VLOOKUP(A83,ORÇAMENTO!$A$11:$L$53,7)</f>
        <v>T</v>
      </c>
    </row>
    <row r="86" spans="1:13" ht="5.25" customHeight="1">
      <c r="A86" s="452"/>
      <c r="B86" s="456"/>
      <c r="C86" s="456"/>
      <c r="D86" s="456"/>
      <c r="E86" s="456"/>
      <c r="F86" s="456"/>
      <c r="G86" s="456"/>
      <c r="H86" s="456"/>
    </row>
    <row r="87" spans="1:13" ht="27">
      <c r="A87" s="452"/>
      <c r="B87" s="38" t="s">
        <v>68</v>
      </c>
      <c r="C87" s="38" t="s">
        <v>69</v>
      </c>
      <c r="D87" s="38" t="s">
        <v>70</v>
      </c>
      <c r="E87" s="38" t="s">
        <v>71</v>
      </c>
      <c r="F87" s="38" t="s">
        <v>72</v>
      </c>
      <c r="G87" s="38" t="s">
        <v>73</v>
      </c>
      <c r="H87" s="38" t="s">
        <v>74</v>
      </c>
      <c r="I87" s="73"/>
      <c r="J87" s="73"/>
      <c r="K87" s="73"/>
      <c r="L87" s="73"/>
    </row>
    <row r="88" spans="1:13" ht="55.5" customHeight="1">
      <c r="A88" s="452"/>
      <c r="B88" s="38" t="s">
        <v>89</v>
      </c>
      <c r="C88" s="58" t="s">
        <v>148</v>
      </c>
      <c r="D88" s="46" t="s">
        <v>149</v>
      </c>
      <c r="E88" s="38" t="s">
        <v>57</v>
      </c>
      <c r="F88" s="72">
        <v>1</v>
      </c>
      <c r="G88" s="71">
        <v>415.24999999999994</v>
      </c>
      <c r="H88" s="48">
        <f>ROUNDDOWN(F88*G88,2)</f>
        <v>415.25</v>
      </c>
      <c r="I88" s="74"/>
      <c r="J88" s="74"/>
      <c r="K88" s="74"/>
      <c r="L88" s="74"/>
      <c r="M88" s="108"/>
    </row>
    <row r="89" spans="1:13">
      <c r="A89" s="452"/>
      <c r="B89" s="457" t="s">
        <v>81</v>
      </c>
      <c r="C89" s="457"/>
      <c r="D89" s="457"/>
      <c r="E89" s="61">
        <v>1</v>
      </c>
      <c r="F89" s="457" t="s">
        <v>82</v>
      </c>
      <c r="G89" s="457"/>
      <c r="H89" s="62">
        <f>SUM(H88:H88)</f>
        <v>415.25</v>
      </c>
      <c r="I89" s="103"/>
      <c r="J89" s="103"/>
      <c r="K89" s="103"/>
      <c r="L89" s="103"/>
    </row>
    <row r="90" spans="1:13">
      <c r="A90" s="452"/>
      <c r="B90" s="458" t="s">
        <v>21</v>
      </c>
      <c r="C90" s="458"/>
      <c r="D90" s="458"/>
      <c r="E90" s="458"/>
      <c r="F90" s="458"/>
      <c r="G90" s="458"/>
      <c r="H90" s="64">
        <f>H89/E89</f>
        <v>415.25</v>
      </c>
      <c r="I90" s="104"/>
      <c r="J90" s="103"/>
      <c r="K90" s="25"/>
      <c r="L90" s="25"/>
    </row>
    <row r="91" spans="1:13">
      <c r="A91" s="452"/>
      <c r="B91" s="458" t="s">
        <v>86</v>
      </c>
      <c r="C91" s="458"/>
      <c r="D91" s="458"/>
      <c r="E91" s="458"/>
      <c r="F91" s="458"/>
      <c r="G91" s="458"/>
      <c r="H91" s="65">
        <f>1+$M$2</f>
        <v>1.1499999999999999</v>
      </c>
    </row>
    <row r="92" spans="1:13">
      <c r="A92" s="452"/>
      <c r="B92" s="459" t="s">
        <v>87</v>
      </c>
      <c r="C92" s="459"/>
      <c r="D92" s="459"/>
      <c r="E92" s="459"/>
      <c r="F92" s="459"/>
      <c r="G92" s="459"/>
      <c r="H92" s="64">
        <f>ROUND(H90*H91,2)</f>
        <v>477.54</v>
      </c>
    </row>
  </sheetData>
  <mergeCells count="84">
    <mergeCell ref="A72:A81"/>
    <mergeCell ref="B72:D72"/>
    <mergeCell ref="E72:H72"/>
    <mergeCell ref="C73:F73"/>
    <mergeCell ref="C74:D74"/>
    <mergeCell ref="B75:H75"/>
    <mergeCell ref="B78:D78"/>
    <mergeCell ref="F78:G78"/>
    <mergeCell ref="B79:G79"/>
    <mergeCell ref="B80:G80"/>
    <mergeCell ref="B81:G81"/>
    <mergeCell ref="A1:A27"/>
    <mergeCell ref="B1:D1"/>
    <mergeCell ref="E1:H1"/>
    <mergeCell ref="B23:D23"/>
    <mergeCell ref="A50:A59"/>
    <mergeCell ref="B50:D50"/>
    <mergeCell ref="E50:H50"/>
    <mergeCell ref="C51:F51"/>
    <mergeCell ref="C52:D52"/>
    <mergeCell ref="B53:H53"/>
    <mergeCell ref="B56:D56"/>
    <mergeCell ref="F56:G56"/>
    <mergeCell ref="B57:G57"/>
    <mergeCell ref="B58:G58"/>
    <mergeCell ref="B59:G59"/>
    <mergeCell ref="B28:D28"/>
    <mergeCell ref="E28:H28"/>
    <mergeCell ref="C29:F29"/>
    <mergeCell ref="A28:A37"/>
    <mergeCell ref="C30:D30"/>
    <mergeCell ref="B31:H31"/>
    <mergeCell ref="B34:D34"/>
    <mergeCell ref="F34:G34"/>
    <mergeCell ref="B35:G35"/>
    <mergeCell ref="B36:G36"/>
    <mergeCell ref="B37:G37"/>
    <mergeCell ref="K1:L1"/>
    <mergeCell ref="C2:F2"/>
    <mergeCell ref="K2:L2"/>
    <mergeCell ref="C3:D3"/>
    <mergeCell ref="B4:H4"/>
    <mergeCell ref="F23:G23"/>
    <mergeCell ref="B24:G24"/>
    <mergeCell ref="B25:G25"/>
    <mergeCell ref="B26:G26"/>
    <mergeCell ref="B6:H6"/>
    <mergeCell ref="B10:H10"/>
    <mergeCell ref="B14:H14"/>
    <mergeCell ref="B18:H18"/>
    <mergeCell ref="A39:A48"/>
    <mergeCell ref="B39:D39"/>
    <mergeCell ref="E39:H39"/>
    <mergeCell ref="C40:F40"/>
    <mergeCell ref="C41:D41"/>
    <mergeCell ref="B42:H42"/>
    <mergeCell ref="B45:D45"/>
    <mergeCell ref="F45:G45"/>
    <mergeCell ref="B46:G46"/>
    <mergeCell ref="B47:G47"/>
    <mergeCell ref="B48:G48"/>
    <mergeCell ref="A61:A70"/>
    <mergeCell ref="B61:D61"/>
    <mergeCell ref="E61:H61"/>
    <mergeCell ref="C62:F62"/>
    <mergeCell ref="C63:D63"/>
    <mergeCell ref="B64:H64"/>
    <mergeCell ref="B67:D67"/>
    <mergeCell ref="F67:G67"/>
    <mergeCell ref="B68:G68"/>
    <mergeCell ref="B69:G69"/>
    <mergeCell ref="B70:G70"/>
    <mergeCell ref="B82:H82"/>
    <mergeCell ref="A83:A92"/>
    <mergeCell ref="B83:D83"/>
    <mergeCell ref="E83:H83"/>
    <mergeCell ref="C84:F84"/>
    <mergeCell ref="C85:D85"/>
    <mergeCell ref="B86:H86"/>
    <mergeCell ref="B89:D89"/>
    <mergeCell ref="F89:G89"/>
    <mergeCell ref="B90:G90"/>
    <mergeCell ref="B91:G91"/>
    <mergeCell ref="B92:G92"/>
  </mergeCells>
  <pageMargins left="0.51180555555555496" right="0.51180555555555496" top="0.78749999999999998" bottom="0.78749999999999998" header="0.51180555555555496" footer="0.51180555555555496"/>
  <pageSetup paperSize="9" scale="73" firstPageNumber="0" fitToHeight="0" orientation="portrait" horizontalDpi="300" verticalDpi="300" r:id="rId1"/>
  <rowBreaks count="2" manualBreakCount="2">
    <brk id="27" min="1" max="7" man="1"/>
    <brk id="71" min="1"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D7D5B-413F-4E60-85B5-1583C90F690F}">
  <dimension ref="A1:H34"/>
  <sheetViews>
    <sheetView view="pageBreakPreview" zoomScale="115" zoomScaleNormal="100" zoomScaleSheetLayoutView="115" workbookViewId="0">
      <selection activeCell="J11" sqref="J11"/>
    </sheetView>
  </sheetViews>
  <sheetFormatPr defaultRowHeight="15"/>
  <cols>
    <col min="1" max="1" width="5" style="237" customWidth="1"/>
    <col min="2" max="2" width="34.140625" style="237" customWidth="1"/>
    <col min="3" max="3" width="19.140625" style="237" customWidth="1"/>
    <col min="4" max="4" width="17.5703125" style="237" customWidth="1"/>
    <col min="5" max="5" width="12.7109375" style="237" bestFit="1" customWidth="1"/>
    <col min="6" max="6" width="10.140625" style="237" bestFit="1" customWidth="1"/>
  </cols>
  <sheetData>
    <row r="1" spans="2:5" s="237" customFormat="1"/>
    <row r="2" spans="2:5" s="237" customFormat="1" ht="33.75" customHeight="1">
      <c r="B2" s="489" t="s">
        <v>408</v>
      </c>
      <c r="C2" s="489"/>
      <c r="D2" s="490"/>
      <c r="E2" s="490"/>
    </row>
    <row r="3" spans="2:5" s="237" customFormat="1" ht="23.25" customHeight="1">
      <c r="B3" s="491" t="s">
        <v>409</v>
      </c>
      <c r="C3" s="492"/>
      <c r="D3" s="238" t="s">
        <v>410</v>
      </c>
      <c r="E3" s="239">
        <v>46238</v>
      </c>
    </row>
    <row r="4" spans="2:5" s="237" customFormat="1" ht="22.5" customHeight="1">
      <c r="B4" s="493" t="s">
        <v>411</v>
      </c>
      <c r="C4" s="493"/>
      <c r="D4" s="494"/>
      <c r="E4" s="494"/>
    </row>
    <row r="5" spans="2:5" s="237" customFormat="1" ht="20.100000000000001" customHeight="1">
      <c r="B5" s="240" t="s">
        <v>412</v>
      </c>
      <c r="C5" s="240" t="s">
        <v>413</v>
      </c>
      <c r="D5" s="240" t="s">
        <v>295</v>
      </c>
      <c r="E5" s="240" t="s">
        <v>414</v>
      </c>
    </row>
    <row r="6" spans="2:5" s="237" customFormat="1" ht="20.100000000000001" customHeight="1">
      <c r="B6" s="241" t="s">
        <v>415</v>
      </c>
      <c r="C6" s="242"/>
      <c r="D6" s="242">
        <v>3000</v>
      </c>
      <c r="E6" s="243"/>
    </row>
    <row r="7" spans="2:5" s="237" customFormat="1" ht="20.100000000000001" customHeight="1">
      <c r="B7" s="241" t="s">
        <v>416</v>
      </c>
      <c r="C7" s="242">
        <v>103900</v>
      </c>
      <c r="D7" s="242"/>
      <c r="E7" s="243"/>
    </row>
    <row r="8" spans="2:5" s="237" customFormat="1" ht="20.100000000000001" customHeight="1">
      <c r="B8" s="241" t="s">
        <v>417</v>
      </c>
      <c r="C8" s="242"/>
      <c r="D8" s="242">
        <v>14.75</v>
      </c>
      <c r="E8" s="243"/>
    </row>
    <row r="9" spans="2:5" s="237" customFormat="1" ht="19.5" customHeight="1">
      <c r="B9" s="241" t="s">
        <v>418</v>
      </c>
      <c r="C9" s="242">
        <v>4156</v>
      </c>
      <c r="D9" s="242"/>
      <c r="E9" s="243"/>
    </row>
    <row r="10" spans="2:5" s="237" customFormat="1" ht="20.100000000000001" customHeight="1">
      <c r="B10" s="241" t="s">
        <v>419</v>
      </c>
      <c r="C10" s="242">
        <v>50</v>
      </c>
      <c r="D10" s="242">
        <v>2</v>
      </c>
      <c r="E10" s="243"/>
    </row>
    <row r="11" spans="2:5" s="237" customFormat="1" ht="20.100000000000001" customHeight="1">
      <c r="B11" s="241" t="s">
        <v>420</v>
      </c>
      <c r="C11" s="242">
        <v>479.9</v>
      </c>
      <c r="D11" s="242">
        <v>4</v>
      </c>
      <c r="E11" s="242">
        <v>50000</v>
      </c>
    </row>
    <row r="12" spans="2:5" s="237" customFormat="1" ht="20.100000000000001" customHeight="1">
      <c r="B12" s="241" t="s">
        <v>421</v>
      </c>
      <c r="C12" s="242">
        <v>6.05</v>
      </c>
      <c r="D12" s="242">
        <v>14</v>
      </c>
      <c r="E12" s="243"/>
    </row>
    <row r="13" spans="2:5" s="237" customFormat="1" ht="20.100000000000001" customHeight="1">
      <c r="B13" s="241" t="s">
        <v>422</v>
      </c>
      <c r="C13" s="244">
        <v>846.74400000000003</v>
      </c>
      <c r="D13" s="242">
        <v>1</v>
      </c>
      <c r="E13" s="242">
        <v>10000</v>
      </c>
    </row>
    <row r="14" spans="2:5" s="237" customFormat="1" ht="20.100000000000001" customHeight="1">
      <c r="B14" s="241" t="s">
        <v>423</v>
      </c>
      <c r="C14" s="242">
        <v>3378.94</v>
      </c>
      <c r="D14" s="243"/>
      <c r="E14" s="243"/>
    </row>
    <row r="15" spans="2:5" s="237" customFormat="1" ht="20.100000000000001" customHeight="1">
      <c r="B15" s="241" t="s">
        <v>424</v>
      </c>
      <c r="C15" s="245">
        <v>1287</v>
      </c>
      <c r="D15" s="243"/>
      <c r="E15" s="243">
        <v>50000</v>
      </c>
    </row>
    <row r="16" spans="2:5" s="237" customFormat="1" ht="20.100000000000001" customHeight="1">
      <c r="B16" s="241" t="s">
        <v>425</v>
      </c>
      <c r="C16" s="243"/>
      <c r="D16" s="246">
        <v>4.7999999999999998E-6</v>
      </c>
      <c r="E16" s="243"/>
    </row>
    <row r="17" spans="2:8" s="237" customFormat="1" ht="20.100000000000001" customHeight="1">
      <c r="B17" s="241" t="s">
        <v>426</v>
      </c>
      <c r="C17" s="245">
        <v>3038.2740182832176</v>
      </c>
      <c r="D17" s="247">
        <v>1</v>
      </c>
      <c r="E17" s="243"/>
    </row>
    <row r="18" spans="2:8" s="237" customFormat="1" ht="27" customHeight="1">
      <c r="B18" s="493" t="s">
        <v>427</v>
      </c>
      <c r="C18" s="493"/>
      <c r="D18" s="494"/>
      <c r="E18" s="494"/>
    </row>
    <row r="19" spans="2:8" s="237" customFormat="1" ht="20.100000000000001" customHeight="1">
      <c r="B19" s="241" t="s">
        <v>428</v>
      </c>
      <c r="C19" s="485" t="s">
        <v>429</v>
      </c>
      <c r="D19" s="485"/>
      <c r="E19" s="243">
        <v>692.66666666666663</v>
      </c>
      <c r="F19" s="248"/>
    </row>
    <row r="20" spans="2:8" s="237" customFormat="1" ht="20.100000000000001" customHeight="1">
      <c r="B20" s="241" t="s">
        <v>430</v>
      </c>
      <c r="C20" s="485" t="s">
        <v>431</v>
      </c>
      <c r="D20" s="485"/>
      <c r="E20" s="243">
        <v>510.84</v>
      </c>
      <c r="F20" s="248"/>
    </row>
    <row r="21" spans="2:8" s="237" customFormat="1" ht="20.100000000000001" customHeight="1">
      <c r="B21" s="241" t="s">
        <v>432</v>
      </c>
      <c r="C21" s="485" t="s">
        <v>433</v>
      </c>
      <c r="D21" s="485"/>
      <c r="E21" s="243">
        <v>346.33</v>
      </c>
      <c r="F21" s="248"/>
    </row>
    <row r="22" spans="2:8" s="237" customFormat="1" ht="20.100000000000001" customHeight="1">
      <c r="B22" s="241" t="s">
        <v>434</v>
      </c>
      <c r="C22" s="485" t="s">
        <v>435</v>
      </c>
      <c r="D22" s="485"/>
      <c r="E22" s="243">
        <v>281.58</v>
      </c>
      <c r="F22" s="248"/>
      <c r="H22" s="250"/>
    </row>
    <row r="23" spans="2:8" s="237" customFormat="1" ht="20.100000000000001" customHeight="1">
      <c r="B23" s="241" t="s">
        <v>436</v>
      </c>
      <c r="C23" s="485" t="s">
        <v>437</v>
      </c>
      <c r="D23" s="485"/>
      <c r="E23" s="243">
        <v>1296.43</v>
      </c>
      <c r="F23" s="248"/>
    </row>
    <row r="24" spans="2:8" s="237" customFormat="1" ht="20.100000000000001" customHeight="1">
      <c r="B24" s="241" t="s">
        <v>438</v>
      </c>
      <c r="C24" s="485" t="s">
        <v>439</v>
      </c>
      <c r="D24" s="485"/>
      <c r="E24" s="243">
        <v>254.02</v>
      </c>
      <c r="F24" s="248"/>
    </row>
    <row r="25" spans="2:8" s="237" customFormat="1" ht="20.100000000000001" customHeight="1">
      <c r="B25" s="241" t="s">
        <v>440</v>
      </c>
      <c r="C25" s="485" t="s">
        <v>441</v>
      </c>
      <c r="D25" s="485"/>
      <c r="E25" s="243">
        <v>100</v>
      </c>
      <c r="F25" s="248"/>
    </row>
    <row r="26" spans="2:8" s="237" customFormat="1" ht="20.100000000000001" customHeight="1">
      <c r="B26" s="241" t="s">
        <v>442</v>
      </c>
      <c r="C26" s="485" t="s">
        <v>443</v>
      </c>
      <c r="D26" s="485"/>
      <c r="E26" s="243">
        <v>115.18</v>
      </c>
      <c r="F26" s="248"/>
    </row>
    <row r="27" spans="2:8" s="237" customFormat="1" ht="20.100000000000001" customHeight="1">
      <c r="B27" s="241" t="s">
        <v>444</v>
      </c>
      <c r="C27" s="485" t="s">
        <v>445</v>
      </c>
      <c r="D27" s="485"/>
      <c r="E27" s="243">
        <v>77.22</v>
      </c>
      <c r="F27" s="248"/>
    </row>
    <row r="28" spans="2:8" s="237" customFormat="1" ht="20.100000000000001" customHeight="1">
      <c r="B28" s="241" t="s">
        <v>446</v>
      </c>
      <c r="C28" s="485" t="s">
        <v>447</v>
      </c>
      <c r="D28" s="485"/>
      <c r="E28" s="243">
        <v>598.46</v>
      </c>
      <c r="F28" s="248"/>
    </row>
    <row r="29" spans="2:8" s="237" customFormat="1" ht="20.100000000000001" customHeight="1">
      <c r="B29" s="241" t="s">
        <v>448</v>
      </c>
      <c r="C29" s="485" t="s">
        <v>449</v>
      </c>
      <c r="D29" s="485"/>
      <c r="E29" s="243">
        <v>5276.87</v>
      </c>
    </row>
    <row r="30" spans="2:8" s="237" customFormat="1" ht="22.5" customHeight="1">
      <c r="B30" s="486" t="s">
        <v>450</v>
      </c>
      <c r="C30" s="487" t="s">
        <v>451</v>
      </c>
      <c r="D30" s="488"/>
      <c r="E30" s="249">
        <v>4272.7266666666656</v>
      </c>
      <c r="F30" s="250"/>
    </row>
    <row r="31" spans="2:8" s="237" customFormat="1" ht="22.5" customHeight="1">
      <c r="B31" s="486"/>
      <c r="C31" s="487" t="s">
        <v>452</v>
      </c>
      <c r="D31" s="488"/>
      <c r="E31" s="249">
        <v>9549.5966666666645</v>
      </c>
    </row>
    <row r="32" spans="2:8">
      <c r="B32" s="251"/>
      <c r="C32" s="251"/>
      <c r="D32" s="251"/>
      <c r="E32" s="251"/>
    </row>
    <row r="34" spans="5:5">
      <c r="E34" s="252"/>
    </row>
  </sheetData>
  <mergeCells count="18">
    <mergeCell ref="C26:D26"/>
    <mergeCell ref="B2:E2"/>
    <mergeCell ref="B3:C3"/>
    <mergeCell ref="B4:E4"/>
    <mergeCell ref="B18:E18"/>
    <mergeCell ref="C19:D19"/>
    <mergeCell ref="C20:D20"/>
    <mergeCell ref="C21:D21"/>
    <mergeCell ref="C22:D22"/>
    <mergeCell ref="C23:D23"/>
    <mergeCell ref="C24:D24"/>
    <mergeCell ref="C25:D25"/>
    <mergeCell ref="C27:D27"/>
    <mergeCell ref="C28:D28"/>
    <mergeCell ref="C29:D29"/>
    <mergeCell ref="B30:B31"/>
    <mergeCell ref="C30:D30"/>
    <mergeCell ref="C31:D3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68"/>
  <sheetViews>
    <sheetView view="pageBreakPreview" zoomScale="85" zoomScaleNormal="100" zoomScaleSheetLayoutView="85" zoomScalePageLayoutView="75" workbookViewId="0">
      <selection activeCell="I28" sqref="I28"/>
    </sheetView>
  </sheetViews>
  <sheetFormatPr defaultColWidth="9.140625" defaultRowHeight="15"/>
  <cols>
    <col min="1" max="1" width="1.7109375" style="134" customWidth="1"/>
    <col min="2" max="2" width="6.28515625" style="134" customWidth="1"/>
    <col min="3" max="3" width="33.5703125" style="134" customWidth="1"/>
    <col min="4" max="4" width="31.7109375" style="134" bestFit="1" customWidth="1"/>
    <col min="5" max="5" width="24.28515625" style="134" customWidth="1"/>
    <col min="6" max="6" width="1.7109375" style="134" customWidth="1"/>
    <col min="7" max="7" width="12.28515625" customWidth="1"/>
    <col min="20" max="20" width="12.85546875" customWidth="1"/>
  </cols>
  <sheetData>
    <row r="1" spans="1:7" s="134" customFormat="1" ht="15" customHeight="1">
      <c r="A1" s="257"/>
      <c r="B1" s="503" t="s">
        <v>93</v>
      </c>
      <c r="C1" s="503"/>
      <c r="D1" s="503"/>
      <c r="E1" s="503"/>
      <c r="F1" s="258"/>
      <c r="G1" s="135"/>
    </row>
    <row r="2" spans="1:7" s="134" customFormat="1" ht="15" customHeight="1">
      <c r="A2" s="259"/>
      <c r="B2" s="504"/>
      <c r="C2" s="504"/>
      <c r="D2" s="504"/>
      <c r="E2" s="504"/>
      <c r="F2" s="260"/>
      <c r="G2" s="135"/>
    </row>
    <row r="3" spans="1:7" s="134" customFormat="1" ht="30.75" customHeight="1" thickBot="1">
      <c r="A3" s="261"/>
      <c r="B3" s="505"/>
      <c r="C3" s="505"/>
      <c r="D3" s="505"/>
      <c r="E3" s="505"/>
      <c r="F3" s="260"/>
      <c r="G3" s="135"/>
    </row>
    <row r="4" spans="1:7" s="134" customFormat="1" ht="19.5" customHeight="1" thickBot="1">
      <c r="A4" s="259"/>
      <c r="B4" s="136" t="s">
        <v>94</v>
      </c>
      <c r="C4" s="136" t="s">
        <v>95</v>
      </c>
      <c r="D4" s="137" t="s">
        <v>355</v>
      </c>
      <c r="E4" s="136" t="s">
        <v>356</v>
      </c>
      <c r="F4" s="260"/>
      <c r="G4" s="135"/>
    </row>
    <row r="5" spans="1:7" s="134" customFormat="1" ht="9.9499999999999993" customHeight="1">
      <c r="A5" s="259"/>
      <c r="B5" s="138"/>
      <c r="C5" s="139"/>
      <c r="D5" s="308"/>
      <c r="E5" s="140"/>
      <c r="F5" s="260"/>
      <c r="G5" s="135"/>
    </row>
    <row r="6" spans="1:7" s="134" customFormat="1" ht="20.100000000000001" customHeight="1">
      <c r="A6" s="259"/>
      <c r="B6" s="138">
        <v>1</v>
      </c>
      <c r="C6" s="141" t="s">
        <v>99</v>
      </c>
      <c r="D6" s="262" t="s">
        <v>100</v>
      </c>
      <c r="E6" s="142">
        <v>4.01</v>
      </c>
      <c r="F6" s="260"/>
      <c r="G6" s="135"/>
    </row>
    <row r="7" spans="1:7" s="134" customFormat="1" ht="20.100000000000001" customHeight="1">
      <c r="A7" s="259"/>
      <c r="B7" s="143" t="s">
        <v>22</v>
      </c>
      <c r="C7" s="144" t="s">
        <v>101</v>
      </c>
      <c r="D7" s="263"/>
      <c r="E7" s="145">
        <v>4.01</v>
      </c>
      <c r="F7" s="260"/>
      <c r="G7" s="135"/>
    </row>
    <row r="8" spans="1:7" s="134" customFormat="1" ht="20.100000000000001" customHeight="1">
      <c r="A8" s="259"/>
      <c r="B8" s="143" t="s">
        <v>24</v>
      </c>
      <c r="C8" s="144" t="s">
        <v>102</v>
      </c>
      <c r="D8" s="263"/>
      <c r="E8" s="145"/>
      <c r="F8" s="260"/>
      <c r="G8" s="135"/>
    </row>
    <row r="9" spans="1:7" s="134" customFormat="1" ht="20.100000000000001" customHeight="1">
      <c r="A9" s="259"/>
      <c r="B9" s="143" t="s">
        <v>25</v>
      </c>
      <c r="C9" s="144" t="s">
        <v>103</v>
      </c>
      <c r="D9" s="263"/>
      <c r="E9" s="145"/>
      <c r="F9" s="260"/>
      <c r="G9" s="135"/>
    </row>
    <row r="10" spans="1:7" s="134" customFormat="1" ht="9.9499999999999993" customHeight="1">
      <c r="A10" s="259"/>
      <c r="B10" s="146" t="s">
        <v>100</v>
      </c>
      <c r="C10" s="144" t="s">
        <v>100</v>
      </c>
      <c r="D10" s="264" t="s">
        <v>100</v>
      </c>
      <c r="E10" s="147" t="s">
        <v>100</v>
      </c>
      <c r="F10" s="260"/>
      <c r="G10" s="135"/>
    </row>
    <row r="11" spans="1:7" s="134" customFormat="1" ht="20.100000000000001" customHeight="1">
      <c r="A11" s="259"/>
      <c r="B11" s="138">
        <v>2</v>
      </c>
      <c r="C11" s="141" t="s">
        <v>104</v>
      </c>
      <c r="D11" s="265">
        <v>6.65</v>
      </c>
      <c r="E11" s="142">
        <v>0</v>
      </c>
      <c r="F11" s="260"/>
      <c r="G11" s="135"/>
    </row>
    <row r="12" spans="1:7" s="134" customFormat="1" ht="20.100000000000001" customHeight="1">
      <c r="A12" s="259"/>
      <c r="B12" s="143" t="s">
        <v>30</v>
      </c>
      <c r="C12" s="148" t="s">
        <v>357</v>
      </c>
      <c r="D12" s="149">
        <v>3</v>
      </c>
      <c r="E12" s="145"/>
      <c r="F12" s="260"/>
      <c r="G12" s="135"/>
    </row>
    <row r="13" spans="1:7" s="134" customFormat="1" ht="20.100000000000001" customHeight="1">
      <c r="A13" s="259"/>
      <c r="B13" s="143" t="s">
        <v>32</v>
      </c>
      <c r="C13" s="144" t="s">
        <v>106</v>
      </c>
      <c r="D13" s="266">
        <v>0.65</v>
      </c>
      <c r="E13" s="145"/>
      <c r="F13" s="260"/>
      <c r="G13" s="135"/>
    </row>
    <row r="14" spans="1:7" s="134" customFormat="1" ht="20.100000000000001" customHeight="1">
      <c r="A14" s="259"/>
      <c r="B14" s="143" t="s">
        <v>33</v>
      </c>
      <c r="C14" s="144" t="s">
        <v>107</v>
      </c>
      <c r="D14" s="266">
        <v>3</v>
      </c>
      <c r="E14" s="145"/>
      <c r="F14" s="260"/>
      <c r="G14" s="135"/>
    </row>
    <row r="15" spans="1:7" s="134" customFormat="1" ht="20.100000000000001" customHeight="1">
      <c r="A15" s="259"/>
      <c r="B15" s="143" t="s">
        <v>34</v>
      </c>
      <c r="C15" s="144" t="s">
        <v>358</v>
      </c>
      <c r="D15" s="266"/>
      <c r="E15" s="145"/>
      <c r="F15" s="260"/>
      <c r="G15" s="135"/>
    </row>
    <row r="16" spans="1:7" s="134" customFormat="1" ht="9.9499999999999993" customHeight="1">
      <c r="A16" s="259"/>
      <c r="B16" s="146"/>
      <c r="C16" s="144"/>
      <c r="D16" s="264"/>
      <c r="E16" s="147"/>
      <c r="F16" s="260"/>
      <c r="G16" s="135"/>
    </row>
    <row r="17" spans="1:7" s="134" customFormat="1" ht="20.100000000000001" customHeight="1">
      <c r="A17" s="259"/>
      <c r="B17" s="138">
        <v>3</v>
      </c>
      <c r="C17" s="141" t="s">
        <v>109</v>
      </c>
      <c r="D17" s="150"/>
      <c r="E17" s="142">
        <v>0.96</v>
      </c>
      <c r="F17" s="260"/>
      <c r="G17" s="135"/>
    </row>
    <row r="18" spans="1:7" s="134" customFormat="1" ht="20.100000000000001" customHeight="1">
      <c r="A18" s="259"/>
      <c r="B18" s="143" t="s">
        <v>41</v>
      </c>
      <c r="C18" s="144" t="s">
        <v>110</v>
      </c>
      <c r="D18" s="267"/>
      <c r="E18" s="145">
        <v>0.2</v>
      </c>
      <c r="F18" s="260"/>
      <c r="G18" s="135"/>
    </row>
    <row r="19" spans="1:7" s="134" customFormat="1" ht="20.100000000000001" customHeight="1">
      <c r="A19" s="259"/>
      <c r="B19" s="143" t="s">
        <v>43</v>
      </c>
      <c r="C19" s="144" t="s">
        <v>111</v>
      </c>
      <c r="D19" s="267"/>
      <c r="E19" s="145">
        <v>0.56000000000000005</v>
      </c>
      <c r="F19" s="260"/>
      <c r="G19" s="135"/>
    </row>
    <row r="20" spans="1:7" s="134" customFormat="1" ht="20.100000000000001" customHeight="1">
      <c r="A20" s="259"/>
      <c r="B20" s="143" t="s">
        <v>112</v>
      </c>
      <c r="C20" s="144" t="s">
        <v>113</v>
      </c>
      <c r="D20" s="267"/>
      <c r="E20" s="145">
        <v>0.2</v>
      </c>
      <c r="F20" s="260"/>
      <c r="G20" s="151"/>
    </row>
    <row r="21" spans="1:7" s="134" customFormat="1" ht="9.9499999999999993" customHeight="1">
      <c r="A21" s="259"/>
      <c r="B21" s="146"/>
      <c r="C21" s="144"/>
      <c r="D21" s="264"/>
      <c r="E21" s="147"/>
      <c r="F21" s="260"/>
      <c r="G21" s="135"/>
    </row>
    <row r="22" spans="1:7" s="134" customFormat="1" ht="20.100000000000001" customHeight="1">
      <c r="A22" s="259"/>
      <c r="B22" s="138">
        <v>4</v>
      </c>
      <c r="C22" s="141" t="s">
        <v>114</v>
      </c>
      <c r="D22" s="264"/>
      <c r="E22" s="152">
        <v>1.1100000000000001</v>
      </c>
      <c r="F22" s="260"/>
      <c r="G22" s="135"/>
    </row>
    <row r="23" spans="1:7" s="134" customFormat="1" ht="9.9499999999999993" customHeight="1">
      <c r="A23" s="259"/>
      <c r="B23" s="146"/>
      <c r="C23" s="144"/>
      <c r="D23" s="264"/>
      <c r="E23" s="147"/>
      <c r="F23" s="260"/>
      <c r="G23" s="135"/>
    </row>
    <row r="24" spans="1:7" s="134" customFormat="1" ht="20.100000000000001" customHeight="1">
      <c r="A24" s="259"/>
      <c r="B24" s="138">
        <v>5</v>
      </c>
      <c r="C24" s="141" t="s">
        <v>115</v>
      </c>
      <c r="D24" s="268"/>
      <c r="E24" s="152">
        <v>7.3</v>
      </c>
      <c r="F24" s="260"/>
      <c r="G24" s="135"/>
    </row>
    <row r="25" spans="1:7" s="134" customFormat="1" ht="9.9499999999999993" customHeight="1" thickBot="1">
      <c r="A25" s="259"/>
      <c r="B25" s="153"/>
      <c r="C25" s="154"/>
      <c r="D25" s="269"/>
      <c r="E25" s="155"/>
      <c r="F25" s="260"/>
      <c r="G25" s="135"/>
    </row>
    <row r="26" spans="1:7" s="134" customFormat="1" ht="27" customHeight="1" thickBot="1">
      <c r="A26" s="259"/>
      <c r="B26" s="506" t="s">
        <v>359</v>
      </c>
      <c r="C26" s="507"/>
      <c r="D26" s="508"/>
      <c r="E26" s="156">
        <v>22</v>
      </c>
      <c r="F26" s="260"/>
      <c r="G26" s="135"/>
    </row>
    <row r="27" spans="1:7" s="134" customFormat="1" ht="9.9499999999999993" customHeight="1">
      <c r="A27" s="259"/>
      <c r="B27" s="509"/>
      <c r="C27" s="509"/>
      <c r="D27" s="509"/>
      <c r="E27" s="509"/>
      <c r="F27" s="260"/>
      <c r="G27" s="135"/>
    </row>
    <row r="28" spans="1:7" s="134" customFormat="1" ht="24.95" customHeight="1">
      <c r="A28" s="259"/>
      <c r="B28" s="270"/>
      <c r="C28" s="271" t="s">
        <v>360</v>
      </c>
      <c r="D28" s="510" t="s">
        <v>486</v>
      </c>
      <c r="E28" s="510"/>
      <c r="F28" s="260"/>
      <c r="G28" s="135"/>
    </row>
    <row r="29" spans="1:7" s="134" customFormat="1" ht="24.95" customHeight="1">
      <c r="A29" s="259"/>
      <c r="B29" s="270"/>
      <c r="C29" s="271" t="s">
        <v>361</v>
      </c>
      <c r="D29" s="272" t="s">
        <v>485</v>
      </c>
      <c r="E29" s="273"/>
      <c r="F29" s="260"/>
      <c r="G29" s="135"/>
    </row>
    <row r="30" spans="1:7" s="134" customFormat="1" ht="24.95" customHeight="1">
      <c r="A30" s="259"/>
      <c r="B30" s="270"/>
      <c r="C30" s="271" t="s">
        <v>362</v>
      </c>
      <c r="D30" s="158">
        <v>0.03</v>
      </c>
      <c r="E30" s="274" t="s">
        <v>363</v>
      </c>
      <c r="F30" s="260"/>
      <c r="G30" s="135"/>
    </row>
    <row r="31" spans="1:7" s="134" customFormat="1" ht="24.95" customHeight="1">
      <c r="A31" s="259"/>
      <c r="B31" s="270"/>
      <c r="C31" s="271" t="s">
        <v>364</v>
      </c>
      <c r="D31" s="158">
        <v>1</v>
      </c>
      <c r="E31" s="275"/>
      <c r="F31" s="260"/>
      <c r="G31" s="135"/>
    </row>
    <row r="32" spans="1:7" s="134" customFormat="1" ht="24.95" customHeight="1">
      <c r="A32" s="259"/>
      <c r="B32" s="270"/>
      <c r="C32" s="271" t="s">
        <v>365</v>
      </c>
      <c r="D32" s="159">
        <v>1129662.99</v>
      </c>
      <c r="E32" s="160"/>
      <c r="F32" s="260"/>
      <c r="G32" s="135"/>
    </row>
    <row r="33" spans="1:7" s="134" customFormat="1" ht="24.95" customHeight="1">
      <c r="A33" s="259"/>
      <c r="B33" s="270"/>
      <c r="C33" s="271" t="s">
        <v>381</v>
      </c>
      <c r="D33" s="159">
        <v>225932.598</v>
      </c>
      <c r="E33" s="160">
        <v>0.2</v>
      </c>
      <c r="F33" s="260"/>
      <c r="G33" s="135"/>
    </row>
    <row r="34" spans="1:7" s="134" customFormat="1" ht="24.95" customHeight="1">
      <c r="A34" s="259"/>
      <c r="B34" s="270"/>
      <c r="C34" s="271" t="s">
        <v>366</v>
      </c>
      <c r="D34" s="161">
        <v>0.03</v>
      </c>
      <c r="E34" s="162" t="s">
        <v>367</v>
      </c>
      <c r="F34" s="260"/>
      <c r="G34" s="135"/>
    </row>
    <row r="35" spans="1:7" s="134" customFormat="1" ht="9.9499999999999993" customHeight="1">
      <c r="A35" s="259"/>
      <c r="B35" s="270"/>
      <c r="C35" s="276"/>
      <c r="D35" s="163"/>
      <c r="E35" s="160"/>
      <c r="F35" s="260"/>
      <c r="G35" s="164"/>
    </row>
    <row r="36" spans="1:7" s="134" customFormat="1" ht="24.95" customHeight="1">
      <c r="A36" s="495" t="s">
        <v>368</v>
      </c>
      <c r="B36" s="496"/>
      <c r="C36" s="496"/>
      <c r="D36" s="496"/>
      <c r="E36" s="496"/>
      <c r="F36" s="497"/>
      <c r="G36" s="135"/>
    </row>
    <row r="37" spans="1:7" s="134" customFormat="1" ht="24.95" customHeight="1">
      <c r="A37" s="498" t="s">
        <v>369</v>
      </c>
      <c r="B37" s="499"/>
      <c r="C37" s="499"/>
      <c r="D37" s="499"/>
      <c r="E37" s="499"/>
      <c r="F37" s="500"/>
      <c r="G37" s="135"/>
    </row>
    <row r="38" spans="1:7" s="134" customFormat="1" ht="17.25" customHeight="1">
      <c r="A38" s="307"/>
      <c r="B38" s="308"/>
      <c r="C38" s="308"/>
      <c r="D38" s="308"/>
      <c r="E38" s="308"/>
      <c r="F38" s="309"/>
      <c r="G38" s="135"/>
    </row>
    <row r="39" spans="1:7" s="134" customFormat="1" ht="31.5" customHeight="1">
      <c r="A39" s="307"/>
      <c r="B39" s="501" t="s">
        <v>370</v>
      </c>
      <c r="C39" s="501"/>
      <c r="D39" s="501"/>
      <c r="E39" s="501"/>
      <c r="F39" s="309"/>
      <c r="G39" s="135"/>
    </row>
    <row r="40" spans="1:7" s="134" customFormat="1" ht="14.25" customHeight="1">
      <c r="A40" s="259"/>
      <c r="B40" s="277"/>
      <c r="C40" s="502"/>
      <c r="D40" s="502"/>
      <c r="E40" s="277"/>
      <c r="F40" s="260"/>
      <c r="G40" s="135"/>
    </row>
    <row r="41" spans="1:7" s="134" customFormat="1" ht="25.5" customHeight="1">
      <c r="A41" s="259"/>
      <c r="B41" s="277"/>
      <c r="C41" s="278" t="s">
        <v>371</v>
      </c>
      <c r="D41" s="279" t="s">
        <v>372</v>
      </c>
      <c r="E41" s="310"/>
      <c r="F41" s="280"/>
      <c r="G41" s="135"/>
    </row>
    <row r="42" spans="1:7" s="134" customFormat="1" ht="12.75">
      <c r="A42" s="281"/>
      <c r="B42" s="282"/>
      <c r="C42" s="282"/>
      <c r="D42" s="282"/>
      <c r="E42" s="282"/>
      <c r="F42" s="283"/>
      <c r="G42" s="135"/>
    </row>
    <row r="43" spans="1:7" s="134" customFormat="1" ht="12.75">
      <c r="C43" s="165"/>
      <c r="D43" s="166"/>
      <c r="G43" s="135"/>
    </row>
    <row r="44" spans="1:7" s="134" customFormat="1" ht="12.75">
      <c r="C44" s="165"/>
      <c r="D44" s="166"/>
      <c r="G44" s="135"/>
    </row>
    <row r="45" spans="1:7" s="134" customFormat="1" ht="12.75">
      <c r="C45" s="165"/>
      <c r="D45" s="166"/>
      <c r="G45" s="135"/>
    </row>
    <row r="46" spans="1:7" s="134" customFormat="1" ht="12.75">
      <c r="G46" s="135"/>
    </row>
    <row r="47" spans="1:7" s="134" customFormat="1" ht="12.75">
      <c r="G47" s="135"/>
    </row>
    <row r="48" spans="1:7" s="134" customFormat="1" ht="12.75">
      <c r="G48" s="135"/>
    </row>
    <row r="49" spans="4:7" s="134" customFormat="1" ht="12.75">
      <c r="D49" s="157"/>
      <c r="G49" s="135"/>
    </row>
    <row r="50" spans="4:7" s="134" customFormat="1" ht="12.75">
      <c r="D50" s="167"/>
      <c r="G50" s="135"/>
    </row>
    <row r="51" spans="4:7" s="134" customFormat="1" ht="12.75">
      <c r="D51" s="167"/>
      <c r="G51" s="135"/>
    </row>
    <row r="52" spans="4:7" s="134" customFormat="1" ht="12.75">
      <c r="D52" s="167"/>
      <c r="G52" s="135"/>
    </row>
    <row r="53" spans="4:7" s="134" customFormat="1" ht="12.75">
      <c r="D53" s="167"/>
      <c r="G53" s="135"/>
    </row>
    <row r="54" spans="4:7" s="134" customFormat="1" ht="12.75">
      <c r="D54" s="167"/>
      <c r="G54" s="135"/>
    </row>
    <row r="55" spans="4:7" s="134" customFormat="1" ht="12.75">
      <c r="D55" s="167"/>
      <c r="G55" s="135"/>
    </row>
    <row r="56" spans="4:7" s="134" customFormat="1" ht="12.75">
      <c r="D56" s="167"/>
      <c r="G56" s="135"/>
    </row>
    <row r="57" spans="4:7" s="134" customFormat="1" ht="12.75">
      <c r="D57" s="167"/>
      <c r="G57" s="135"/>
    </row>
    <row r="58" spans="4:7" s="134" customFormat="1" ht="12.75">
      <c r="D58" s="167"/>
      <c r="G58" s="135"/>
    </row>
    <row r="59" spans="4:7" s="134" customFormat="1" ht="12.75">
      <c r="D59" s="167"/>
      <c r="G59" s="135"/>
    </row>
    <row r="60" spans="4:7" s="134" customFormat="1" ht="12.75">
      <c r="D60" s="167"/>
      <c r="G60" s="135"/>
    </row>
    <row r="61" spans="4:7" s="134" customFormat="1" ht="12.75">
      <c r="G61" s="135"/>
    </row>
    <row r="62" spans="4:7" s="134" customFormat="1" ht="12.75">
      <c r="G62" s="135"/>
    </row>
    <row r="63" spans="4:7" s="134" customFormat="1" ht="12.75">
      <c r="G63" s="135"/>
    </row>
    <row r="64" spans="4:7" s="134" customFormat="1" ht="12.75">
      <c r="G64" s="135"/>
    </row>
    <row r="65" spans="7:7" s="134" customFormat="1" ht="12.75">
      <c r="G65" s="135"/>
    </row>
    <row r="66" spans="7:7" s="134" customFormat="1" ht="12.75">
      <c r="G66" s="135"/>
    </row>
    <row r="67" spans="7:7" s="134" customFormat="1" ht="12.75">
      <c r="G67" s="135"/>
    </row>
    <row r="68" spans="7:7" s="134" customFormat="1" ht="12.75">
      <c r="G68" s="135"/>
    </row>
  </sheetData>
  <mergeCells count="9">
    <mergeCell ref="A36:F36"/>
    <mergeCell ref="A37:F37"/>
    <mergeCell ref="B39:E39"/>
    <mergeCell ref="C40:D40"/>
    <mergeCell ref="B1:E3"/>
    <mergeCell ref="B26:D26"/>
    <mergeCell ref="B27:C27"/>
    <mergeCell ref="D27:E27"/>
    <mergeCell ref="D28:E28"/>
  </mergeCells>
  <dataValidations count="4">
    <dataValidation type="list" allowBlank="1" showInputMessage="1" showErrorMessage="1" sqref="IF44 SB44 ABX44 ALT44 AVP44 BFL44 BPH44 BZD44 CIZ44 CSV44 DCR44 DMN44 DWJ44 EGF44 EQB44 EZX44 FJT44 FTP44 GDL44 GNH44 GXD44 HGZ44 HQV44 IAR44 IKN44 IUJ44 JEF44 JOB44 JXX44 KHT44 KRP44 LBL44 LLH44 LVD44 MEZ44 MOV44 MYR44 NIN44 NSJ44 OCF44 OMB44 OVX44 PFT44 PPP44 PZL44 QJH44 QTD44 RCZ44 RMV44 RWR44 SGN44 SQJ44 TAF44 TKB44 TTX44 UDT44 UNP44 UXL44 VHH44 VRD44 WAZ44 WKV44 WUR44" xr:uid="{00000000-0002-0000-0400-000000000000}">
      <formula1>BDI</formula1>
    </dataValidation>
    <dataValidation type="list" allowBlank="1" showInputMessage="1" showErrorMessage="1" sqref="D31" xr:uid="{00000000-0002-0000-0400-000001000000}">
      <formula1>$D$49:$D$60</formula1>
    </dataValidation>
    <dataValidation type="list" allowBlank="1" showInputMessage="1" showErrorMessage="1" sqref="D41" xr:uid="{00000000-0002-0000-0400-000002000000}">
      <formula1>$C$43:$C$45</formula1>
    </dataValidation>
    <dataValidation type="list" allowBlank="1" showInputMessage="1" showErrorMessage="1" sqref="E30" xr:uid="{00000000-0002-0000-0400-000003000000}">
      <formula1>$E$49:$E$51</formula1>
    </dataValidation>
  </dataValidations>
  <pageMargins left="0.75" right="0.75" top="1" bottom="1" header="0.51180555555555496" footer="0.51180555555555496"/>
  <pageSetup paperSize="9" scale="86" firstPageNumber="0" fitToHeight="0" orientation="portrait" horizontalDpi="300" verticalDpi="300"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38"/>
  <sheetViews>
    <sheetView view="pageBreakPreview" zoomScale="75" zoomScaleNormal="100" zoomScalePageLayoutView="75" workbookViewId="0">
      <selection activeCell="J34" sqref="J34"/>
    </sheetView>
  </sheetViews>
  <sheetFormatPr defaultColWidth="9.140625" defaultRowHeight="15"/>
  <cols>
    <col min="1" max="1" width="8.7109375" customWidth="1"/>
    <col min="2" max="2" width="10.42578125" customWidth="1"/>
    <col min="3" max="3" width="33.7109375" customWidth="1"/>
    <col min="4" max="4" width="13.28515625" customWidth="1"/>
    <col min="5" max="5" width="13.42578125" customWidth="1"/>
    <col min="6" max="6" width="8.7109375" customWidth="1"/>
    <col min="7" max="7" width="12.28515625" customWidth="1"/>
  </cols>
  <sheetData>
    <row r="1" spans="1:7" ht="15" customHeight="1">
      <c r="A1" s="284"/>
      <c r="B1" s="518" t="s">
        <v>120</v>
      </c>
      <c r="C1" s="518"/>
      <c r="D1" s="518"/>
      <c r="E1" s="518"/>
      <c r="F1" s="285"/>
    </row>
    <row r="2" spans="1:7" ht="15" customHeight="1">
      <c r="A2" s="286"/>
      <c r="B2" s="519"/>
      <c r="C2" s="519"/>
      <c r="D2" s="519"/>
      <c r="E2" s="519"/>
      <c r="F2" s="287"/>
    </row>
    <row r="3" spans="1:7" ht="15" customHeight="1" thickBot="1">
      <c r="A3" s="288"/>
      <c r="B3" s="520"/>
      <c r="C3" s="520"/>
      <c r="D3" s="520"/>
      <c r="E3" s="520"/>
      <c r="F3" s="289"/>
      <c r="G3" s="70"/>
    </row>
    <row r="4" spans="1:7">
      <c r="A4" s="288"/>
      <c r="B4" s="521" t="s">
        <v>94</v>
      </c>
      <c r="C4" s="523" t="s">
        <v>95</v>
      </c>
      <c r="D4" s="75" t="s">
        <v>96</v>
      </c>
      <c r="E4" s="76" t="s">
        <v>96</v>
      </c>
      <c r="F4" s="77"/>
      <c r="G4" s="13"/>
    </row>
    <row r="5" spans="1:7" ht="15.75" thickBot="1">
      <c r="A5" s="288"/>
      <c r="B5" s="522"/>
      <c r="C5" s="524"/>
      <c r="D5" s="290" t="s">
        <v>97</v>
      </c>
      <c r="E5" s="291" t="s">
        <v>98</v>
      </c>
      <c r="F5" s="77"/>
      <c r="G5" s="13"/>
    </row>
    <row r="6" spans="1:7">
      <c r="A6" s="288"/>
      <c r="B6" s="77"/>
      <c r="C6" s="78"/>
      <c r="D6" s="79"/>
      <c r="E6" s="80"/>
      <c r="F6" s="77"/>
      <c r="G6" s="13"/>
    </row>
    <row r="7" spans="1:7">
      <c r="A7" s="288"/>
      <c r="B7" s="77">
        <v>1</v>
      </c>
      <c r="C7" s="81" t="s">
        <v>99</v>
      </c>
      <c r="D7" s="82" t="s">
        <v>100</v>
      </c>
      <c r="E7" s="83">
        <v>3.45</v>
      </c>
      <c r="F7" s="292"/>
      <c r="G7" s="84"/>
    </row>
    <row r="8" spans="1:7">
      <c r="A8" s="288"/>
      <c r="B8" s="85" t="s">
        <v>22</v>
      </c>
      <c r="C8" s="86" t="s">
        <v>101</v>
      </c>
      <c r="D8" s="87" t="s">
        <v>100</v>
      </c>
      <c r="E8" s="88" t="s">
        <v>100</v>
      </c>
      <c r="F8" s="293"/>
      <c r="G8" s="70"/>
    </row>
    <row r="9" spans="1:7">
      <c r="A9" s="288"/>
      <c r="B9" s="85" t="s">
        <v>24</v>
      </c>
      <c r="C9" s="86" t="s">
        <v>102</v>
      </c>
      <c r="D9" s="87" t="s">
        <v>100</v>
      </c>
      <c r="E9" s="88" t="s">
        <v>100</v>
      </c>
      <c r="F9" s="293"/>
      <c r="G9" s="70"/>
    </row>
    <row r="10" spans="1:7">
      <c r="A10" s="288"/>
      <c r="B10" s="85" t="s">
        <v>25</v>
      </c>
      <c r="C10" s="86" t="s">
        <v>103</v>
      </c>
      <c r="D10" s="87" t="s">
        <v>100</v>
      </c>
      <c r="E10" s="88" t="s">
        <v>100</v>
      </c>
      <c r="F10" s="293"/>
      <c r="G10" s="70"/>
    </row>
    <row r="11" spans="1:7">
      <c r="A11" s="288"/>
      <c r="B11" s="89" t="s">
        <v>100</v>
      </c>
      <c r="C11" s="86" t="s">
        <v>100</v>
      </c>
      <c r="D11" s="87" t="s">
        <v>100</v>
      </c>
      <c r="E11" s="88" t="s">
        <v>100</v>
      </c>
      <c r="F11" s="293"/>
      <c r="G11" s="70"/>
    </row>
    <row r="12" spans="1:7">
      <c r="A12" s="288"/>
      <c r="B12" s="77">
        <v>2</v>
      </c>
      <c r="C12" s="81" t="s">
        <v>104</v>
      </c>
      <c r="D12" s="90">
        <v>3.65</v>
      </c>
      <c r="E12" s="91">
        <v>4.5600000000000005</v>
      </c>
      <c r="F12" s="293"/>
      <c r="G12" s="84"/>
    </row>
    <row r="13" spans="1:7">
      <c r="A13" s="288"/>
      <c r="B13" s="85" t="s">
        <v>30</v>
      </c>
      <c r="C13" s="92" t="s">
        <v>105</v>
      </c>
      <c r="D13" s="93"/>
      <c r="E13" s="88">
        <v>0</v>
      </c>
      <c r="F13" s="293"/>
      <c r="G13" s="70"/>
    </row>
    <row r="14" spans="1:7">
      <c r="A14" s="288"/>
      <c r="B14" s="85" t="s">
        <v>32</v>
      </c>
      <c r="C14" s="86" t="s">
        <v>106</v>
      </c>
      <c r="D14" s="93">
        <v>0.65</v>
      </c>
      <c r="E14" s="88">
        <v>0.81</v>
      </c>
      <c r="F14" s="293"/>
      <c r="G14" s="70"/>
    </row>
    <row r="15" spans="1:7">
      <c r="A15" s="288"/>
      <c r="B15" s="85" t="s">
        <v>33</v>
      </c>
      <c r="C15" s="86" t="s">
        <v>107</v>
      </c>
      <c r="D15" s="93">
        <v>3</v>
      </c>
      <c r="E15" s="88">
        <v>3.75</v>
      </c>
      <c r="F15" s="293"/>
      <c r="G15" s="94"/>
    </row>
    <row r="16" spans="1:7" ht="30">
      <c r="A16" s="288"/>
      <c r="B16" s="85" t="s">
        <v>34</v>
      </c>
      <c r="C16" s="101" t="s">
        <v>108</v>
      </c>
      <c r="D16" s="93">
        <v>0</v>
      </c>
      <c r="E16" s="88">
        <v>0</v>
      </c>
      <c r="F16" s="293"/>
      <c r="G16" s="94"/>
    </row>
    <row r="17" spans="1:7">
      <c r="A17" s="288"/>
      <c r="B17" s="89"/>
      <c r="C17" s="86"/>
      <c r="D17" s="87"/>
      <c r="E17" s="88"/>
      <c r="F17" s="293"/>
      <c r="G17" s="84"/>
    </row>
    <row r="18" spans="1:7">
      <c r="A18" s="288"/>
      <c r="B18" s="77">
        <v>3</v>
      </c>
      <c r="C18" s="81" t="s">
        <v>109</v>
      </c>
      <c r="D18" s="87" t="s">
        <v>100</v>
      </c>
      <c r="E18" s="91">
        <v>1.08</v>
      </c>
      <c r="F18" s="293"/>
      <c r="G18" s="84"/>
    </row>
    <row r="19" spans="1:7">
      <c r="A19" s="288"/>
      <c r="B19" s="85" t="s">
        <v>41</v>
      </c>
      <c r="C19" s="86" t="s">
        <v>110</v>
      </c>
      <c r="D19" s="87"/>
      <c r="E19" s="88">
        <v>0.24</v>
      </c>
      <c r="F19" s="293"/>
      <c r="G19" s="84"/>
    </row>
    <row r="20" spans="1:7">
      <c r="A20" s="288"/>
      <c r="B20" s="85" t="s">
        <v>43</v>
      </c>
      <c r="C20" s="86" t="s">
        <v>111</v>
      </c>
      <c r="D20" s="87"/>
      <c r="E20" s="88">
        <v>0.6</v>
      </c>
      <c r="F20" s="293"/>
      <c r="G20" s="84"/>
    </row>
    <row r="21" spans="1:7">
      <c r="A21" s="288"/>
      <c r="B21" s="85" t="s">
        <v>112</v>
      </c>
      <c r="C21" s="86" t="s">
        <v>113</v>
      </c>
      <c r="D21" s="87"/>
      <c r="E21" s="88">
        <v>0.24</v>
      </c>
      <c r="F21" s="293"/>
      <c r="G21" s="84"/>
    </row>
    <row r="22" spans="1:7">
      <c r="A22" s="288"/>
      <c r="B22" s="89"/>
      <c r="C22" s="86"/>
      <c r="D22" s="87"/>
      <c r="E22" s="88"/>
      <c r="F22" s="293"/>
      <c r="G22" s="84"/>
    </row>
    <row r="23" spans="1:7">
      <c r="A23" s="288"/>
      <c r="B23" s="77">
        <v>4</v>
      </c>
      <c r="C23" s="81" t="s">
        <v>114</v>
      </c>
      <c r="D23" s="87" t="s">
        <v>100</v>
      </c>
      <c r="E23" s="91">
        <v>0.85</v>
      </c>
      <c r="F23" s="293"/>
      <c r="G23" s="84"/>
    </row>
    <row r="24" spans="1:7">
      <c r="A24" s="288"/>
      <c r="B24" s="89"/>
      <c r="C24" s="86"/>
      <c r="D24" s="87"/>
      <c r="E24" s="88"/>
      <c r="F24" s="293"/>
      <c r="G24" s="84"/>
    </row>
    <row r="25" spans="1:7">
      <c r="A25" s="288"/>
      <c r="B25" s="77">
        <v>5</v>
      </c>
      <c r="C25" s="81" t="s">
        <v>115</v>
      </c>
      <c r="D25" s="294"/>
      <c r="E25" s="91">
        <v>5.1100000000000003</v>
      </c>
      <c r="F25" s="293"/>
      <c r="G25" s="84"/>
    </row>
    <row r="26" spans="1:7">
      <c r="A26" s="288"/>
      <c r="B26" s="89"/>
      <c r="C26" s="86"/>
      <c r="D26" s="95"/>
      <c r="E26" s="96"/>
      <c r="F26" s="293"/>
      <c r="G26" s="70"/>
    </row>
    <row r="27" spans="1:7">
      <c r="A27" s="288"/>
      <c r="B27" s="97" t="s">
        <v>100</v>
      </c>
      <c r="C27" s="98" t="s">
        <v>116</v>
      </c>
      <c r="D27" s="99" t="s">
        <v>100</v>
      </c>
      <c r="E27" s="100">
        <v>15</v>
      </c>
      <c r="F27" s="293"/>
      <c r="G27" s="84"/>
    </row>
    <row r="28" spans="1:7">
      <c r="A28" s="288"/>
      <c r="B28" s="311"/>
      <c r="C28" s="311"/>
      <c r="D28" s="311"/>
      <c r="E28" s="311"/>
      <c r="F28" s="289"/>
      <c r="G28" s="70"/>
    </row>
    <row r="29" spans="1:7" ht="16.5">
      <c r="A29" s="525" t="s">
        <v>117</v>
      </c>
      <c r="B29" s="526"/>
      <c r="C29" s="526"/>
      <c r="D29" s="526"/>
      <c r="E29" s="526"/>
      <c r="F29" s="527"/>
      <c r="G29" s="70"/>
    </row>
    <row r="30" spans="1:7" ht="18">
      <c r="A30" s="288"/>
      <c r="B30" s="295"/>
      <c r="C30" s="295"/>
      <c r="D30" s="295"/>
      <c r="E30" s="295"/>
      <c r="F30" s="296"/>
      <c r="G30" s="70"/>
    </row>
    <row r="31" spans="1:7" ht="18">
      <c r="A31" s="288"/>
      <c r="B31" s="528" t="s">
        <v>118</v>
      </c>
      <c r="C31" s="528"/>
      <c r="D31" s="297">
        <v>15</v>
      </c>
      <c r="E31" s="298" t="s">
        <v>96</v>
      </c>
      <c r="F31" s="289"/>
      <c r="G31" s="70"/>
    </row>
    <row r="32" spans="1:7">
      <c r="A32" s="288"/>
      <c r="B32" s="511" t="s">
        <v>100</v>
      </c>
      <c r="C32" s="511"/>
      <c r="D32" s="311"/>
      <c r="E32" s="311"/>
      <c r="F32" s="289"/>
      <c r="G32" s="70"/>
    </row>
    <row r="33" spans="1:7">
      <c r="A33" s="512"/>
      <c r="B33" s="513"/>
      <c r="C33" s="513"/>
      <c r="D33" s="513"/>
      <c r="E33" s="513"/>
      <c r="F33" s="514"/>
      <c r="G33" s="70"/>
    </row>
    <row r="34" spans="1:7">
      <c r="A34" s="512"/>
      <c r="B34" s="513"/>
      <c r="C34" s="513"/>
      <c r="D34" s="513"/>
      <c r="E34" s="513"/>
      <c r="F34" s="514"/>
      <c r="G34" s="70"/>
    </row>
    <row r="35" spans="1:7">
      <c r="A35" s="512"/>
      <c r="B35" s="513"/>
      <c r="C35" s="513"/>
      <c r="D35" s="513"/>
      <c r="E35" s="513"/>
      <c r="F35" s="514"/>
      <c r="G35" s="70"/>
    </row>
    <row r="36" spans="1:7">
      <c r="A36" s="288"/>
      <c r="B36" s="311"/>
      <c r="C36" s="311"/>
      <c r="D36" s="311"/>
      <c r="E36" s="311"/>
      <c r="F36" s="289"/>
      <c r="G36" s="70"/>
    </row>
    <row r="37" spans="1:7" ht="50.1" customHeight="1">
      <c r="A37" s="515" t="s">
        <v>119</v>
      </c>
      <c r="B37" s="516"/>
      <c r="C37" s="516"/>
      <c r="D37" s="516"/>
      <c r="E37" s="516"/>
      <c r="F37" s="517"/>
      <c r="G37" s="70"/>
    </row>
    <row r="38" spans="1:7">
      <c r="A38" s="299"/>
      <c r="B38" s="300"/>
      <c r="C38" s="300"/>
      <c r="D38" s="300"/>
      <c r="E38" s="300"/>
      <c r="F38" s="301"/>
    </row>
  </sheetData>
  <mergeCells count="8">
    <mergeCell ref="B32:C32"/>
    <mergeCell ref="A33:F35"/>
    <mergeCell ref="A37:F37"/>
    <mergeCell ref="B1:E3"/>
    <mergeCell ref="B4:B5"/>
    <mergeCell ref="C4:C5"/>
    <mergeCell ref="A29:F29"/>
    <mergeCell ref="B31:C31"/>
  </mergeCells>
  <pageMargins left="0.75" right="0.75" top="1" bottom="1" header="0.51180555555555496" footer="0.51180555555555496"/>
  <pageSetup paperSize="9" scale="97" firstPageNumber="0" fitToHeight="0" orientation="portrait" horizontalDpi="300" verticalDpi="30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3"/>
  <sheetViews>
    <sheetView view="pageBreakPreview" zoomScale="115" zoomScaleNormal="100" zoomScaleSheetLayoutView="115" zoomScalePageLayoutView="75" workbookViewId="0">
      <selection activeCell="G2" sqref="G2:L2"/>
    </sheetView>
  </sheetViews>
  <sheetFormatPr defaultColWidth="9.140625" defaultRowHeight="15"/>
  <cols>
    <col min="1" max="1" width="6.7109375" style="70" customWidth="1"/>
    <col min="3" max="3" width="40.42578125" customWidth="1"/>
    <col min="4" max="4" width="16.7109375" customWidth="1"/>
    <col min="5" max="5" width="16.42578125" customWidth="1"/>
    <col min="6" max="11" width="14" customWidth="1"/>
    <col min="12" max="12" width="16.5703125" customWidth="1"/>
  </cols>
  <sheetData>
    <row r="1" spans="1:12" ht="33" customHeight="1">
      <c r="B1" s="529" t="s">
        <v>121</v>
      </c>
      <c r="C1" s="529"/>
      <c r="D1" s="529"/>
      <c r="E1" s="529"/>
      <c r="F1" s="529"/>
      <c r="G1" s="529"/>
      <c r="H1" s="529"/>
      <c r="I1" s="529"/>
      <c r="J1" s="529"/>
      <c r="K1" s="529"/>
      <c r="L1" s="529"/>
    </row>
    <row r="2" spans="1:12" ht="15" customHeight="1">
      <c r="B2" s="530" t="s">
        <v>4</v>
      </c>
      <c r="C2" s="531" t="s">
        <v>488</v>
      </c>
      <c r="D2" s="531"/>
      <c r="E2" s="531"/>
      <c r="F2" s="312" t="s">
        <v>122</v>
      </c>
      <c r="G2" s="532">
        <v>1950000</v>
      </c>
      <c r="H2" s="532"/>
      <c r="I2" s="532"/>
      <c r="J2" s="532"/>
      <c r="K2" s="532"/>
      <c r="L2" s="532"/>
    </row>
    <row r="3" spans="1:12">
      <c r="B3" s="530"/>
      <c r="C3" s="531"/>
      <c r="D3" s="531"/>
      <c r="E3" s="531"/>
      <c r="F3" s="312" t="s">
        <v>123</v>
      </c>
      <c r="G3" s="533" t="s">
        <v>388</v>
      </c>
      <c r="H3" s="533"/>
      <c r="I3" s="533"/>
      <c r="J3" s="533"/>
      <c r="K3" s="533"/>
      <c r="L3" s="533"/>
    </row>
    <row r="4" spans="1:12" ht="3" customHeight="1">
      <c r="B4" s="530"/>
      <c r="C4" s="530"/>
      <c r="D4" s="530"/>
      <c r="E4" s="530"/>
      <c r="F4" s="530"/>
      <c r="G4" s="530"/>
      <c r="H4" s="530"/>
      <c r="I4" s="530"/>
      <c r="J4" s="530"/>
      <c r="K4" s="530"/>
      <c r="L4" s="313"/>
    </row>
    <row r="5" spans="1:12" ht="25.5">
      <c r="B5" s="314" t="s">
        <v>6</v>
      </c>
      <c r="C5" s="314" t="s">
        <v>124</v>
      </c>
      <c r="D5" s="314" t="s">
        <v>125</v>
      </c>
      <c r="E5" s="314" t="s">
        <v>126</v>
      </c>
      <c r="F5" s="314" t="s">
        <v>127</v>
      </c>
      <c r="G5" s="314" t="s">
        <v>128</v>
      </c>
      <c r="H5" s="314" t="s">
        <v>129</v>
      </c>
      <c r="I5" s="314" t="s">
        <v>130</v>
      </c>
      <c r="J5" s="314" t="s">
        <v>346</v>
      </c>
      <c r="K5" s="314" t="s">
        <v>347</v>
      </c>
      <c r="L5" s="314" t="s">
        <v>21</v>
      </c>
    </row>
    <row r="6" spans="1:12">
      <c r="A6" s="404" t="s">
        <v>10</v>
      </c>
      <c r="B6" s="534">
        <v>1</v>
      </c>
      <c r="C6" s="535" t="s">
        <v>11</v>
      </c>
      <c r="D6" s="315" t="s">
        <v>131</v>
      </c>
      <c r="E6" s="316">
        <v>0.1061</v>
      </c>
      <c r="F6" s="317">
        <v>0.25</v>
      </c>
      <c r="G6" s="317">
        <v>0.15</v>
      </c>
      <c r="H6" s="317">
        <v>0.15</v>
      </c>
      <c r="I6" s="317">
        <v>0.15</v>
      </c>
      <c r="J6" s="317">
        <v>0.15</v>
      </c>
      <c r="K6" s="317">
        <v>0.15</v>
      </c>
      <c r="L6" s="318">
        <v>1</v>
      </c>
    </row>
    <row r="7" spans="1:12">
      <c r="A7" s="404"/>
      <c r="B7" s="534"/>
      <c r="C7" s="535"/>
      <c r="D7" s="315" t="s">
        <v>132</v>
      </c>
      <c r="E7" s="319">
        <v>206920.93</v>
      </c>
      <c r="F7" s="320">
        <v>51730.23</v>
      </c>
      <c r="G7" s="320">
        <v>31038.14</v>
      </c>
      <c r="H7" s="320">
        <v>31038.14</v>
      </c>
      <c r="I7" s="320">
        <v>31038.14</v>
      </c>
      <c r="J7" s="320">
        <v>31038.14</v>
      </c>
      <c r="K7" s="320">
        <v>31038.14</v>
      </c>
      <c r="L7" s="321">
        <v>206920.93</v>
      </c>
    </row>
    <row r="8" spans="1:12">
      <c r="A8" s="404" t="s">
        <v>13</v>
      </c>
      <c r="B8" s="534">
        <v>2</v>
      </c>
      <c r="C8" s="535" t="s">
        <v>135</v>
      </c>
      <c r="D8" s="315" t="s">
        <v>131</v>
      </c>
      <c r="E8" s="316">
        <v>0.30769999999999997</v>
      </c>
      <c r="F8" s="317">
        <v>0.2</v>
      </c>
      <c r="G8" s="317">
        <v>0.2</v>
      </c>
      <c r="H8" s="317">
        <v>0.2</v>
      </c>
      <c r="I8" s="317">
        <v>0.2</v>
      </c>
      <c r="J8" s="317">
        <v>0.1</v>
      </c>
      <c r="K8" s="317">
        <v>0.1</v>
      </c>
      <c r="L8" s="318">
        <v>1</v>
      </c>
    </row>
    <row r="9" spans="1:12">
      <c r="A9" s="404"/>
      <c r="B9" s="534"/>
      <c r="C9" s="535"/>
      <c r="D9" s="315" t="s">
        <v>132</v>
      </c>
      <c r="E9" s="319">
        <v>600087</v>
      </c>
      <c r="F9" s="320">
        <v>120017.4</v>
      </c>
      <c r="G9" s="320">
        <v>120017.4</v>
      </c>
      <c r="H9" s="320">
        <v>120017.4</v>
      </c>
      <c r="I9" s="320">
        <v>120017.4</v>
      </c>
      <c r="J9" s="320">
        <v>60008.7</v>
      </c>
      <c r="K9" s="320">
        <v>60008.7</v>
      </c>
      <c r="L9" s="321">
        <v>600086.99999999988</v>
      </c>
    </row>
    <row r="10" spans="1:12">
      <c r="A10" s="404" t="s">
        <v>14</v>
      </c>
      <c r="B10" s="534">
        <v>3</v>
      </c>
      <c r="C10" s="535" t="s">
        <v>40</v>
      </c>
      <c r="D10" s="315" t="s">
        <v>131</v>
      </c>
      <c r="E10" s="316">
        <v>0.18240000000000001</v>
      </c>
      <c r="F10" s="317">
        <v>0.25</v>
      </c>
      <c r="G10" s="317">
        <v>0.5</v>
      </c>
      <c r="H10" s="317">
        <v>0.25</v>
      </c>
      <c r="I10" s="317"/>
      <c r="J10" s="317"/>
      <c r="K10" s="317"/>
      <c r="L10" s="318">
        <v>1</v>
      </c>
    </row>
    <row r="11" spans="1:12">
      <c r="A11" s="404"/>
      <c r="B11" s="534"/>
      <c r="C11" s="535"/>
      <c r="D11" s="315" t="s">
        <v>132</v>
      </c>
      <c r="E11" s="319">
        <v>355698</v>
      </c>
      <c r="F11" s="320">
        <v>88924.5</v>
      </c>
      <c r="G11" s="320">
        <v>177849</v>
      </c>
      <c r="H11" s="320">
        <v>88924.5</v>
      </c>
      <c r="I11" s="320">
        <v>0</v>
      </c>
      <c r="J11" s="320">
        <v>0</v>
      </c>
      <c r="K11" s="320">
        <v>0</v>
      </c>
      <c r="L11" s="321">
        <v>355697.96</v>
      </c>
    </row>
    <row r="12" spans="1:12">
      <c r="A12" s="404" t="s">
        <v>15</v>
      </c>
      <c r="B12" s="534">
        <v>4</v>
      </c>
      <c r="C12" s="538" t="s">
        <v>48</v>
      </c>
      <c r="D12" s="315" t="s">
        <v>131</v>
      </c>
      <c r="E12" s="316">
        <v>0.1086</v>
      </c>
      <c r="F12" s="317">
        <v>0.1</v>
      </c>
      <c r="G12" s="317">
        <v>0.1</v>
      </c>
      <c r="H12" s="317">
        <v>0.2</v>
      </c>
      <c r="I12" s="317">
        <v>0.3</v>
      </c>
      <c r="J12" s="317">
        <v>0.2</v>
      </c>
      <c r="K12" s="317">
        <v>0.1</v>
      </c>
      <c r="L12" s="318">
        <v>0.99999999999999989</v>
      </c>
    </row>
    <row r="13" spans="1:12">
      <c r="A13" s="404"/>
      <c r="B13" s="534"/>
      <c r="C13" s="538"/>
      <c r="D13" s="315" t="s">
        <v>132</v>
      </c>
      <c r="E13" s="319">
        <v>211752.3</v>
      </c>
      <c r="F13" s="320">
        <v>21175.23</v>
      </c>
      <c r="G13" s="320">
        <v>21175.23</v>
      </c>
      <c r="H13" s="320">
        <v>42350.46</v>
      </c>
      <c r="I13" s="320">
        <v>63525.69</v>
      </c>
      <c r="J13" s="320">
        <v>42350.46</v>
      </c>
      <c r="K13" s="320">
        <v>21175.23</v>
      </c>
      <c r="L13" s="321">
        <v>211752.28</v>
      </c>
    </row>
    <row r="14" spans="1:12">
      <c r="A14" s="539" t="s">
        <v>16</v>
      </c>
      <c r="B14" s="534">
        <v>5</v>
      </c>
      <c r="C14" s="538" t="s">
        <v>55</v>
      </c>
      <c r="D14" s="315" t="s">
        <v>131</v>
      </c>
      <c r="E14" s="316">
        <v>0.29509999999999997</v>
      </c>
      <c r="F14" s="317"/>
      <c r="G14" s="317">
        <v>0.2</v>
      </c>
      <c r="H14" s="317">
        <v>0.2</v>
      </c>
      <c r="I14" s="317">
        <v>0.3</v>
      </c>
      <c r="J14" s="317">
        <v>0.2</v>
      </c>
      <c r="K14" s="317">
        <v>0.1</v>
      </c>
      <c r="L14" s="318">
        <v>0.99999999999999989</v>
      </c>
    </row>
    <row r="15" spans="1:12">
      <c r="A15" s="539"/>
      <c r="B15" s="534"/>
      <c r="C15" s="538"/>
      <c r="D15" s="315" t="s">
        <v>132</v>
      </c>
      <c r="E15" s="319">
        <v>575541.78</v>
      </c>
      <c r="F15" s="320">
        <v>0</v>
      </c>
      <c r="G15" s="320">
        <v>115108.36</v>
      </c>
      <c r="H15" s="320">
        <v>115108.36</v>
      </c>
      <c r="I15" s="320">
        <v>172662.53</v>
      </c>
      <c r="J15" s="320">
        <v>115108.36</v>
      </c>
      <c r="K15" s="320">
        <v>57554.18</v>
      </c>
      <c r="L15" s="321">
        <v>575541.77</v>
      </c>
    </row>
    <row r="16" spans="1:12">
      <c r="B16" s="536" t="s">
        <v>21</v>
      </c>
      <c r="C16" s="536"/>
      <c r="D16" s="322" t="s">
        <v>131</v>
      </c>
      <c r="E16" s="323">
        <v>1.000000005128205</v>
      </c>
      <c r="F16" s="323">
        <v>0.14453710695109176</v>
      </c>
      <c r="G16" s="323">
        <v>0.23855801416124095</v>
      </c>
      <c r="H16" s="323">
        <v>0.2038147989547959</v>
      </c>
      <c r="I16" s="323">
        <v>0.19858654257135103</v>
      </c>
      <c r="J16" s="323">
        <v>0.12743879934646771</v>
      </c>
      <c r="K16" s="323">
        <v>8.7064743143257725E-2</v>
      </c>
      <c r="L16" s="318">
        <v>1.000000005128205</v>
      </c>
    </row>
    <row r="17" spans="2:12">
      <c r="B17" s="536"/>
      <c r="C17" s="536"/>
      <c r="D17" s="322" t="s">
        <v>132</v>
      </c>
      <c r="E17" s="324">
        <v>1950000.01</v>
      </c>
      <c r="F17" s="324">
        <v>281847.36</v>
      </c>
      <c r="G17" s="324">
        <v>465188.13</v>
      </c>
      <c r="H17" s="324">
        <v>397438.86</v>
      </c>
      <c r="I17" s="324">
        <v>387243.75999999995</v>
      </c>
      <c r="J17" s="324">
        <v>248505.66</v>
      </c>
      <c r="K17" s="324">
        <v>169776.25</v>
      </c>
      <c r="L17" s="321">
        <v>1950000</v>
      </c>
    </row>
    <row r="18" spans="2:12">
      <c r="B18" s="325"/>
      <c r="C18" s="325"/>
      <c r="D18" s="325"/>
      <c r="E18" s="325"/>
      <c r="F18" s="326"/>
      <c r="G18" s="326"/>
      <c r="H18" s="326"/>
      <c r="I18" s="326"/>
      <c r="J18" s="326"/>
      <c r="K18" s="326"/>
      <c r="L18" s="313"/>
    </row>
    <row r="19" spans="2:12">
      <c r="B19" s="537" t="s">
        <v>133</v>
      </c>
      <c r="C19" s="537"/>
      <c r="D19" s="537"/>
      <c r="E19" s="537"/>
      <c r="F19" s="537"/>
      <c r="G19" s="537"/>
      <c r="H19" s="537"/>
      <c r="I19" s="537"/>
      <c r="J19" s="537"/>
      <c r="K19" s="537"/>
      <c r="L19" s="537"/>
    </row>
    <row r="20" spans="2:12">
      <c r="B20" s="537"/>
      <c r="C20" s="537"/>
      <c r="D20" s="537"/>
      <c r="E20" s="537"/>
      <c r="F20" s="537"/>
      <c r="G20" s="537"/>
      <c r="H20" s="537"/>
      <c r="I20" s="537"/>
      <c r="J20" s="537"/>
      <c r="K20" s="537"/>
      <c r="L20" s="537"/>
    </row>
    <row r="21" spans="2:12">
      <c r="B21" s="537"/>
      <c r="C21" s="537"/>
      <c r="D21" s="537"/>
      <c r="E21" s="537"/>
      <c r="F21" s="537"/>
      <c r="G21" s="537"/>
      <c r="H21" s="537"/>
      <c r="I21" s="537"/>
      <c r="J21" s="537"/>
      <c r="K21" s="537"/>
      <c r="L21" s="537"/>
    </row>
    <row r="22" spans="2:12">
      <c r="B22" s="537"/>
      <c r="C22" s="537"/>
      <c r="D22" s="537"/>
      <c r="E22" s="537"/>
      <c r="F22" s="537"/>
      <c r="G22" s="537"/>
      <c r="H22" s="537"/>
      <c r="I22" s="537"/>
      <c r="J22" s="537"/>
      <c r="K22" s="537"/>
      <c r="L22" s="537"/>
    </row>
    <row r="23" spans="2:12">
      <c r="B23" s="537"/>
      <c r="C23" s="537"/>
      <c r="D23" s="537"/>
      <c r="E23" s="537"/>
      <c r="F23" s="537"/>
      <c r="G23" s="537"/>
      <c r="H23" s="537"/>
      <c r="I23" s="537"/>
      <c r="J23" s="537"/>
      <c r="K23" s="537"/>
      <c r="L23" s="537"/>
    </row>
  </sheetData>
  <mergeCells count="23">
    <mergeCell ref="B16:C17"/>
    <mergeCell ref="B19:L23"/>
    <mergeCell ref="A12:A13"/>
    <mergeCell ref="B12:B13"/>
    <mergeCell ref="C12:C13"/>
    <mergeCell ref="A14:A15"/>
    <mergeCell ref="B14:B15"/>
    <mergeCell ref="C14:C15"/>
    <mergeCell ref="A10:A11"/>
    <mergeCell ref="B10:B11"/>
    <mergeCell ref="C10:C11"/>
    <mergeCell ref="B4:K4"/>
    <mergeCell ref="A6:A7"/>
    <mergeCell ref="B6:B7"/>
    <mergeCell ref="C6:C7"/>
    <mergeCell ref="A8:A9"/>
    <mergeCell ref="B8:B9"/>
    <mergeCell ref="C8:C9"/>
    <mergeCell ref="B1:L1"/>
    <mergeCell ref="B2:B3"/>
    <mergeCell ref="C2:E3"/>
    <mergeCell ref="G2:L2"/>
    <mergeCell ref="G3:L3"/>
  </mergeCells>
  <pageMargins left="0.74803149606299213" right="0.74803149606299213" top="0.98425196850393704" bottom="0.98425196850393704" header="0.51181102362204722" footer="0.51181102362204722"/>
  <pageSetup paperSize="9" scale="70" firstPageNumber="0" orientation="landscape" horizontalDpi="300" verticalDpi="300" r:id="rId1"/>
  <legacyDrawing r:id="rId2"/>
</worksheet>
</file>

<file path=docProps/app.xml><?xml version="1.0" encoding="utf-8"?>
<Properties xmlns="http://schemas.openxmlformats.org/officeDocument/2006/extended-properties" xmlns:vt="http://schemas.openxmlformats.org/officeDocument/2006/docPropsVTypes">
  <Template/>
  <TotalTime>25</TotalTime>
  <Application>Microsoft Excel</Application>
  <DocSecurity>0</DocSecurity>
  <ScaleCrop>false</ScaleCrop>
  <HeadingPairs>
    <vt:vector size="4" baseType="variant">
      <vt:variant>
        <vt:lpstr>Planilhas</vt:lpstr>
      </vt:variant>
      <vt:variant>
        <vt:i4>7</vt:i4>
      </vt:variant>
      <vt:variant>
        <vt:lpstr>Intervalos Nomeados</vt:lpstr>
      </vt:variant>
      <vt:variant>
        <vt:i4>8</vt:i4>
      </vt:variant>
    </vt:vector>
  </HeadingPairs>
  <TitlesOfParts>
    <vt:vector size="15" baseType="lpstr">
      <vt:lpstr>ORÇAMENTO</vt:lpstr>
      <vt:lpstr>CPU-SERV</vt:lpstr>
      <vt:lpstr>CPU-FORNEC</vt:lpstr>
      <vt:lpstr>AUX-VEIC.</vt:lpstr>
      <vt:lpstr>BDI SERV</vt:lpstr>
      <vt:lpstr>BDI FORN</vt:lpstr>
      <vt:lpstr>CRONOGRAMA</vt:lpstr>
      <vt:lpstr>'AUX-VEIC.'!Area_de_impressao</vt:lpstr>
      <vt:lpstr>'BDI FORN'!Area_de_impressao</vt:lpstr>
      <vt:lpstr>'BDI SERV'!Area_de_impressao</vt:lpstr>
      <vt:lpstr>'CPU-FORNEC'!Area_de_impressao</vt:lpstr>
      <vt:lpstr>'CPU-SERV'!Area_de_impressao</vt:lpstr>
      <vt:lpstr>CRONOGRAMA!Area_de_impressao</vt:lpstr>
      <vt:lpstr>ORÇAMENTO!Area_de_impressao</vt:lpstr>
      <vt:lpstr>ORÇAMENTO!Titulos_de_impressao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Tiago Cìcero Vieira Cunha</dc:creator>
  <dc:description/>
  <cp:lastModifiedBy>Jamille da Silva Meireles</cp:lastModifiedBy>
  <cp:revision>4</cp:revision>
  <cp:lastPrinted>2026-08-18T14:19:57Z</cp:lastPrinted>
  <dcterms:created xsi:type="dcterms:W3CDTF">2018-04-11T16:39:00Z</dcterms:created>
  <dcterms:modified xsi:type="dcterms:W3CDTF">2026-08-18T16:43:45Z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KSOProductBuildVer">
    <vt:lpwstr>1046-11.2.0.8942</vt:lpwstr>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